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Регулаторни извештај" sheetId="1" r:id="rId1"/>
    <sheet name="Варијабилни трошкови " sheetId="2" r:id="rId2"/>
    <sheet name="Фиксни трошкови" sheetId="3" r:id="rId3"/>
    <sheet name="Амортизација" sheetId="4" r:id="rId4"/>
    <sheet name="Регулисана средства" sheetId="5" r:id="rId5"/>
    <sheet name="Sheet7" sheetId="6" r:id="rId6"/>
    <sheet name="Sheet2" sheetId="7" r:id="rId7"/>
    <sheet name="Принос на регулисана средства" sheetId="8" r:id="rId8"/>
    <sheet name="Sheet3" sheetId="9" r:id="rId9"/>
    <sheet name="Остали приходи" sheetId="10" r:id="rId10"/>
    <sheet name="Корекциони елемент" sheetId="11" r:id="rId11"/>
    <sheet name="Sheet5" sheetId="12" r:id="rId12"/>
    <sheet name="Sheet6" sheetId="13" r:id="rId13"/>
    <sheet name="Sheet1" sheetId="14" r:id="rId14"/>
    <sheet name="Sheet4" sheetId="15" r:id="rId15"/>
  </sheets>
  <definedNames/>
  <calcPr fullCalcOnLoad="1"/>
</workbook>
</file>

<file path=xl/sharedStrings.xml><?xml version="1.0" encoding="utf-8"?>
<sst xmlns="http://schemas.openxmlformats.org/spreadsheetml/2006/main" count="506" uniqueCount="429">
  <si>
    <t>Табела 8. Регулаторни извештај</t>
  </si>
  <si>
    <t>РБ</t>
  </si>
  <si>
    <t>Позиција</t>
  </si>
  <si>
    <t>Износ</t>
  </si>
  <si>
    <t xml:space="preserve">Максимална висина прихода (МВП) </t>
  </si>
  <si>
    <t xml:space="preserve">1.1. </t>
  </si>
  <si>
    <t>Максимална висина прихода - варијабилни (МВПв)</t>
  </si>
  <si>
    <t xml:space="preserve">1.2. </t>
  </si>
  <si>
    <t>Максимална висина прихода - фиксни (МВПф)</t>
  </si>
  <si>
    <t>Оперативни трошкови</t>
  </si>
  <si>
    <t>2.1.</t>
  </si>
  <si>
    <t>Варијабилни трошкови (ОТв)</t>
  </si>
  <si>
    <t xml:space="preserve">2.2. </t>
  </si>
  <si>
    <t>Фиксни трошкови  (ОТф)</t>
  </si>
  <si>
    <t>Амортизација (А)</t>
  </si>
  <si>
    <t xml:space="preserve">Стопа приноса на регулисана средства (ПР) </t>
  </si>
  <si>
    <t>Регулисана средства (РС)</t>
  </si>
  <si>
    <t>Остали приход (ОП)</t>
  </si>
  <si>
    <t xml:space="preserve">Корекциони елемент (КЕ) </t>
  </si>
  <si>
    <t>ОПШТИ ПОДАЦИ НЕОПХОДНИ ЗА ИЗРАЧУНАВАЊЕ ЦЕНЕ</t>
  </si>
  <si>
    <t>8.1.</t>
  </si>
  <si>
    <t>СТЕПЕН КОРИСНОСТИ ТОПЛОТНОГ ИЗВОРА ПРЕМА СТВАРНОЈ СТРУКТУРИ ЕНЕРГЕНТА                                                                                                             (%)</t>
  </si>
  <si>
    <t>8.2.</t>
  </si>
  <si>
    <t>СТЕПЕН КОРИСНОСТИ ТОПЛОТНЕ МРЕЖЕ                                                      (%)</t>
  </si>
  <si>
    <t>8.3.</t>
  </si>
  <si>
    <t>УКУПНА ГОДИШЊА ПРИМАРНА ЕНЕРГИЈА ПРЕМА СТВАРНО КОРИШЋЕНОЈ СТРУКТУРИ ЕНЕРГЕНАТА НА УЛАЗУ У ПРОИЗВОДНО ПОСТРОЈЕЊЕ      (kWh)</t>
  </si>
  <si>
    <t>8.4.</t>
  </si>
  <si>
    <t>УКУПНА ГОДИШЊА ПРОИЗВОДЊА ЕНЕРГИЈЕ                                               (kWh)</t>
  </si>
  <si>
    <t>8.5.</t>
  </si>
  <si>
    <t>УКУПНА ГОДИШЊА ПРОИЗВЕДЕНА ТОПЛОТНА ЕНЕРГИЈА ИЗМЕРЕНА НА МЕРНИМ МЕСТИМА КРАЈЊИХ КУПАЦА                                                        (KWh)</t>
  </si>
  <si>
    <t>8.5.1.</t>
  </si>
  <si>
    <t>УКУПНА ГОДИШЊА ПРОИЗВЕДЕНА ТОПЛОТНА ЕНЕРГИЈА ИЗМЕРЕНА НА МЕРНИМ МЕСТИМА КРАЈЊИХ КУПАЦА - СТАМБЕНИ ПРОСТОР             (KWh)</t>
  </si>
  <si>
    <t>8.5.2.</t>
  </si>
  <si>
    <t>УКУПНА ГОДИШЊА ПРОИЗВЕДЕНА ТОПЛОТНА ЕНЕРГИЈА ИЗМЕРЕНА НА МЕРНИМ МЕСТИМА КРАЈЊИХ КУПАЦА - ПОСЛОВНИ ПРОСТОР            (KWh)</t>
  </si>
  <si>
    <t>8.6.</t>
  </si>
  <si>
    <r>
      <t xml:space="preserve"> СПЕЦИФИЧНА ПОТРОШЊА                                                                  (kWh/m</t>
    </r>
    <r>
      <rPr>
        <vertAlign val="superscript"/>
        <sz val="8"/>
        <color indexed="8"/>
        <rFont val="Times New Roman"/>
        <family val="1"/>
      </rPr>
      <t>2</t>
    </r>
    <r>
      <rPr>
        <sz val="8"/>
        <color indexed="8"/>
        <rFont val="Times New Roman"/>
        <family val="1"/>
      </rPr>
      <t>/god) СПЕЦИФИЧНА ПОТРОШЊА                                                                  (kWh/m</t>
    </r>
    <r>
      <rPr>
        <vertAlign val="superscript"/>
        <sz val="8"/>
        <color indexed="8"/>
        <rFont val="Times New Roman"/>
        <family val="1"/>
      </rPr>
      <t>2</t>
    </r>
    <r>
      <rPr>
        <sz val="8"/>
        <color indexed="8"/>
        <rFont val="Times New Roman"/>
        <family val="1"/>
      </rPr>
      <t>/god)</t>
    </r>
  </si>
  <si>
    <t>8.7.</t>
  </si>
  <si>
    <t>УКУПНА ПОВРШИНА КОЈОЈ СЕ ИСПОРУЧУЈЕ ТОПЛОТНА ЕНЕРГИЈА          (m2)</t>
  </si>
  <si>
    <t>8.7.1.</t>
  </si>
  <si>
    <r>
      <t>УКУПНА ПОВРШИНА СТАМБЕНОГ ПРОСТОРА                                                (m</t>
    </r>
    <r>
      <rPr>
        <vertAlign val="superscript"/>
        <sz val="8"/>
        <color indexed="8"/>
        <rFont val="Times New Roman"/>
        <family val="1"/>
      </rPr>
      <t>2</t>
    </r>
    <r>
      <rPr>
        <sz val="8"/>
        <color indexed="8"/>
        <rFont val="Times New Roman"/>
        <family val="1"/>
      </rPr>
      <t>)УКУПНА ПОВРШИНА СТАМБЕНОГ ПРОСТОРА                                                (m</t>
    </r>
    <r>
      <rPr>
        <vertAlign val="superscript"/>
        <sz val="8"/>
        <color indexed="8"/>
        <rFont val="Times New Roman"/>
        <family val="1"/>
      </rPr>
      <t>2</t>
    </r>
    <r>
      <rPr>
        <sz val="8"/>
        <color indexed="8"/>
        <rFont val="Times New Roman"/>
        <family val="1"/>
      </rPr>
      <t>)</t>
    </r>
  </si>
  <si>
    <t>8.7.2.</t>
  </si>
  <si>
    <r>
      <t>УКУПНА ПОВРШИНА ПОСЛОВНОГ ПРОСТОРА                                                (m</t>
    </r>
    <r>
      <rPr>
        <vertAlign val="superscript"/>
        <sz val="8"/>
        <color indexed="8"/>
        <rFont val="Times New Roman"/>
        <family val="1"/>
      </rPr>
      <t>2</t>
    </r>
    <r>
      <rPr>
        <sz val="8"/>
        <color indexed="8"/>
        <rFont val="Times New Roman"/>
        <family val="1"/>
      </rPr>
      <t>)УКУПНА ПОВРШИНА ПОСЛОВНОГ ПРОСТОРА                                                (m</t>
    </r>
    <r>
      <rPr>
        <vertAlign val="superscript"/>
        <sz val="8"/>
        <color indexed="8"/>
        <rFont val="Times New Roman"/>
        <family val="1"/>
      </rPr>
      <t>2</t>
    </r>
    <r>
      <rPr>
        <sz val="8"/>
        <color indexed="8"/>
        <rFont val="Times New Roman"/>
        <family val="1"/>
      </rPr>
      <t>)</t>
    </r>
  </si>
  <si>
    <t>8.8.</t>
  </si>
  <si>
    <t>УКУПНА ИНСТАЛИСАНА СНАГА КОНЗУМА                                                      KW</t>
  </si>
  <si>
    <t>8.8.1.</t>
  </si>
  <si>
    <t>ИНСТАЛИСАНА СНАГА КОНЗУМА  СТАМБЕНОГ ПРОСТОРА                        KW</t>
  </si>
  <si>
    <t>8.8.2.</t>
  </si>
  <si>
    <t>ИНСТАЛИСАНА СНАГА КОНЗУМА ПОСЛОВНОГ  ПРОСТОРА                         KW</t>
  </si>
  <si>
    <t>8.9.</t>
  </si>
  <si>
    <t>Ктгв</t>
  </si>
  <si>
    <t>8.10.</t>
  </si>
  <si>
    <t>Ктгф1</t>
  </si>
  <si>
    <t>8.11.</t>
  </si>
  <si>
    <t>Ктгф2</t>
  </si>
  <si>
    <t>ПРОСЕЧНЕ ЦЕНЕ</t>
  </si>
  <si>
    <t>9.1.</t>
  </si>
  <si>
    <t>ПРОСЕЧНА ЦЕНА ВАРИЈАБИЛНИ ДЕО (дин/kwh)</t>
  </si>
  <si>
    <t>9.2.</t>
  </si>
  <si>
    <t>ПРОСЕЧНА ЦЕНА ФИКСНИ ДЕО (дин/m2/god)</t>
  </si>
  <si>
    <t>9.3.</t>
  </si>
  <si>
    <t>ПРОСЕЧНА ЦЕНА ФИКСНИ ДЕО (дин/кW/god)</t>
  </si>
  <si>
    <t>9.4.</t>
  </si>
  <si>
    <t xml:space="preserve">ПРОСЕЧНА ЦЕНА ПАУШАЛ  ( дин/m2/god) </t>
  </si>
  <si>
    <t>ЦЕНЕ ПО ГРУПАМА КУПАЦА</t>
  </si>
  <si>
    <t>10.1.</t>
  </si>
  <si>
    <t>ЦЕНА СТАМБЕНОГ ПРОСТОРА                                            (ВАР. ДЕО)   (дин/kWh)</t>
  </si>
  <si>
    <t>10.2.</t>
  </si>
  <si>
    <r>
      <t>ЦЕНА СТАМБЕНОГ ПРОСТОРА                                      (ФИКС. ДЕО)    (дин/m</t>
    </r>
    <r>
      <rPr>
        <vertAlign val="superscript"/>
        <sz val="8"/>
        <color indexed="8"/>
        <rFont val="Times New Roman"/>
        <family val="1"/>
      </rPr>
      <t>2</t>
    </r>
    <r>
      <rPr>
        <sz val="8"/>
        <color indexed="8"/>
        <rFont val="Times New Roman"/>
        <family val="1"/>
      </rPr>
      <t>/god</t>
    </r>
    <r>
      <rPr>
        <sz val="8"/>
        <color indexed="8"/>
        <rFont val="Times New Roman"/>
        <family val="1"/>
      </rPr>
      <t>)</t>
    </r>
  </si>
  <si>
    <t>10.3.</t>
  </si>
  <si>
    <t>ЦЕНА СТАМБЕНОГ ПРОСТОРА                                     (ФИКС. ДЕО)    (дин/kW/god)</t>
  </si>
  <si>
    <t>10.4.</t>
  </si>
  <si>
    <t>ЦЕНА ПОСЛОВНОГ ПРОСТОРА                                             (ВАР. ДЕО)   (дин/kWh)</t>
  </si>
  <si>
    <t>10.5.</t>
  </si>
  <si>
    <r>
      <t>ЦЕНА ПОСЛОВНОГ ПРОСТОРА                                      (ФИКС. ДЕО)   (дин/m</t>
    </r>
    <r>
      <rPr>
        <vertAlign val="superscript"/>
        <sz val="8"/>
        <color indexed="8"/>
        <rFont val="Times New Roman"/>
        <family val="1"/>
      </rPr>
      <t>2</t>
    </r>
    <r>
      <rPr>
        <sz val="8"/>
        <color indexed="8"/>
        <rFont val="Times New Roman"/>
        <family val="1"/>
      </rPr>
      <t>/god)</t>
    </r>
  </si>
  <si>
    <t>10.6.</t>
  </si>
  <si>
    <t>ЦЕНА ПОСЛОВНОГ ПРОСТОРА                                      (ФИКС. ДЕО)   (дин/kW/god)</t>
  </si>
  <si>
    <t>10.7.</t>
  </si>
  <si>
    <r>
      <t>ЦЕНА СТАМБЕНОГ ПРОСТОРА                                 
(НАПЛАТА ТОПЛОТНЕ ЕНЕРГИЈЕ ПРЕМА ЈЕДИНИЦИ ГРЕЈАНЕ ПОВРШИНЕ ИЛИ ИНСТАЛИСАНЕ СНАГЕ ГРЕЈАНЕ ПОВРШИНЕ)   (дин/m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/god)</t>
    </r>
  </si>
  <si>
    <t>10.8.</t>
  </si>
  <si>
    <r>
      <t>ЦЕНА ПОСЛОВНОГ ПРОСТОРА
(НАПЛАТА ТОПЛОТНЕ ЕНЕРГИЈЕ ПРЕМА ЈЕДИНИЦИ ГРЕЈАНЕ ПОВРШИНЕ ИЛИ ИНСТАЛИСАНЕ СНАГЕ ГРЕЈАНЕ ПОВРШИНЕ)   (дин/m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/god)</t>
    </r>
  </si>
  <si>
    <t>ТАРИФА ОЧИТАВАЊЕ</t>
  </si>
  <si>
    <t>11.1.</t>
  </si>
  <si>
    <t>трошкови очитавања уређаја за расподелу трошкова топлотне енергије са заједничког мерног места (по једном очитавању)</t>
  </si>
  <si>
    <t>11.2.</t>
  </si>
  <si>
    <t>укупан број мерних места који се очитавају</t>
  </si>
  <si>
    <t>12a</t>
  </si>
  <si>
    <t>МАКСИМАЛНА ВИСИНА ПРИХОДА (ПРОВЕРА)</t>
  </si>
  <si>
    <t>12б</t>
  </si>
  <si>
    <t>12.1.</t>
  </si>
  <si>
    <t>ПРОВЕРА МВП-а(В)</t>
  </si>
  <si>
    <t>12.2.</t>
  </si>
  <si>
    <r>
      <t xml:space="preserve">ПРОВЕРА МВП-а(Ф)    </t>
    </r>
    <r>
      <rPr>
        <sz val="8"/>
        <color indexed="8"/>
        <rFont val="Calibri"/>
        <family val="2"/>
      </rPr>
      <t>ако се фиксни део наплаћује по</t>
    </r>
    <r>
      <rPr>
        <sz val="11"/>
        <color indexed="8"/>
        <rFont val="Calibri"/>
        <family val="2"/>
      </rPr>
      <t xml:space="preserve">  m2</t>
    </r>
  </si>
  <si>
    <t>12.3.</t>
  </si>
  <si>
    <t>ПРОВЕРА МВП-а(Ф)    ако се фиксни део наплаћује по kW</t>
  </si>
  <si>
    <t xml:space="preserve">Табела 1. Варијабилни трошкови </t>
  </si>
  <si>
    <t xml:space="preserve">Варијабилни трошкови </t>
  </si>
  <si>
    <t xml:space="preserve">Претходна пословна година </t>
  </si>
  <si>
    <t>Усаглашено за реуглаторни период у складу са Методологијом*</t>
  </si>
  <si>
    <t>Јединица мере утрошене енергије, енергента, односно потрошње воде на систему</t>
  </si>
  <si>
    <t>Јединична цена (просечна пондерисана цена)</t>
  </si>
  <si>
    <t>Количина</t>
  </si>
  <si>
    <t xml:space="preserve">Износ насталог трошка </t>
  </si>
  <si>
    <t>6 (4*5)</t>
  </si>
  <si>
    <t>Трошак природног гаса</t>
  </si>
  <si>
    <t>Трошак уља за ложење</t>
  </si>
  <si>
    <t>kilogrami</t>
  </si>
  <si>
    <t>Трошак угља</t>
  </si>
  <si>
    <t>Трошак осталих енергената</t>
  </si>
  <si>
    <t>prostorni metar</t>
  </si>
  <si>
    <t>Трошак купљене топлотне енергије</t>
  </si>
  <si>
    <t xml:space="preserve">Укупни трошак електричне енергије </t>
  </si>
  <si>
    <t>6.1.</t>
  </si>
  <si>
    <t>трошак топлотни извори</t>
  </si>
  <si>
    <t>6.2.</t>
  </si>
  <si>
    <t>трошак ее дистрибутивна мрежа</t>
  </si>
  <si>
    <t>6.3.</t>
  </si>
  <si>
    <t>трошак ее топлотне подстанице</t>
  </si>
  <si>
    <t>Укупни трошак за воду</t>
  </si>
  <si>
    <t>m3</t>
  </si>
  <si>
    <t>7.1.</t>
  </si>
  <si>
    <t>трошак воде на систему</t>
  </si>
  <si>
    <t>7.2.</t>
  </si>
  <si>
    <t>трошак припреме воде</t>
  </si>
  <si>
    <t>Остали варијабилни трошкови</t>
  </si>
  <si>
    <t>Укупно варијабилни трошкови</t>
  </si>
  <si>
    <t>* уколико нема усаглашавања са Методологијом преносе се подаци из претходне колоне</t>
  </si>
  <si>
    <t>Табела 2. Фиксни трошкови *</t>
  </si>
  <si>
    <t>Редни 
бројРедни 
бројРедни 
бројРедни 
број</t>
  </si>
  <si>
    <t>Конто</t>
  </si>
  <si>
    <t>Износ (петходна пословна година)</t>
  </si>
  <si>
    <t>Износ усаглашен за регулаторни период у складу са Методологијом**</t>
  </si>
  <si>
    <t>1.</t>
  </si>
  <si>
    <t>Трошкови материјала и енергије</t>
  </si>
  <si>
    <t>1.1.</t>
  </si>
  <si>
    <t>Трошкови материјала за израду</t>
  </si>
  <si>
    <t>1.2.</t>
  </si>
  <si>
    <t>Трошкови осталог материјала (режијског)</t>
  </si>
  <si>
    <t>1.2.1.</t>
  </si>
  <si>
    <t>Трошкови канцеларијског материјала</t>
  </si>
  <si>
    <t>1.2.2.</t>
  </si>
  <si>
    <t>Трошкови материјала и резервних делова за одржавање основних средстава</t>
  </si>
  <si>
    <t>1.2.3.</t>
  </si>
  <si>
    <t>Сви други трошкови осталог материјала (режијског)</t>
  </si>
  <si>
    <t>1.3.</t>
  </si>
  <si>
    <t>Трошкови горива и енергије</t>
  </si>
  <si>
    <t>1.3.1.</t>
  </si>
  <si>
    <t>Трошкови електричне енергије</t>
  </si>
  <si>
    <t>1.3.2.</t>
  </si>
  <si>
    <t>Трошкови горива за транспортна средства</t>
  </si>
  <si>
    <t>1.3.3.</t>
  </si>
  <si>
    <t>Сви други трошкови горива и енергије</t>
  </si>
  <si>
    <t>1.4.</t>
  </si>
  <si>
    <t>Трошкови резервних делова</t>
  </si>
  <si>
    <t>1.5.</t>
  </si>
  <si>
    <t>Трошкови једнократног отписа алата и инвентара</t>
  </si>
  <si>
    <t>2.</t>
  </si>
  <si>
    <t>Трошкови зарада, накнада зарада и остали лични расходи</t>
  </si>
  <si>
    <t>Трошкови зарада и накнада зарада (бруто)</t>
  </si>
  <si>
    <t>2.2.</t>
  </si>
  <si>
    <t>Трошкови пореза и доприноса на зараде и накнаде зарада на терет послодавца</t>
  </si>
  <si>
    <t>2.3.</t>
  </si>
  <si>
    <t>Трошкови накнада по уговору о делу</t>
  </si>
  <si>
    <t>2.4.</t>
  </si>
  <si>
    <t>Трошкови накнада по ауторским уговорима</t>
  </si>
  <si>
    <t>2.5.</t>
  </si>
  <si>
    <t>Трошкови накнада по уговору о привременим и повременим пословима</t>
  </si>
  <si>
    <t>2.6.</t>
  </si>
  <si>
    <t>Трошкови накнада физичким лицима по основу осталих уговора</t>
  </si>
  <si>
    <t>2.7.</t>
  </si>
  <si>
    <t>Трошкови накнада директору, односно члановима органа управљања и надзора</t>
  </si>
  <si>
    <t>2.8.</t>
  </si>
  <si>
    <t>Остали лични расходи и накнаде</t>
  </si>
  <si>
    <t>2.8.1.</t>
  </si>
  <si>
    <t>Трошкови превоза на радно место и са радног места</t>
  </si>
  <si>
    <t>2.8.2.</t>
  </si>
  <si>
    <t>Јубиларне награде</t>
  </si>
  <si>
    <t>2.8.3.</t>
  </si>
  <si>
    <t>Отпремнине</t>
  </si>
  <si>
    <t>2.8.4.</t>
  </si>
  <si>
    <t>Трошкови смештаја, исхране и превоза на службеном путу и на терену</t>
  </si>
  <si>
    <t>2.8.5.</t>
  </si>
  <si>
    <t>Трошкови добровољног додатног пензијског и инвалидског осигурања</t>
  </si>
  <si>
    <t>2.8.6.</t>
  </si>
  <si>
    <t>Сви други остали лични расходи и накнаде</t>
  </si>
  <si>
    <t>3.</t>
  </si>
  <si>
    <t>Трошкови производних услуга</t>
  </si>
  <si>
    <t>3.1.</t>
  </si>
  <si>
    <t>Трошкови услуга на изради учинака</t>
  </si>
  <si>
    <t>3.2.</t>
  </si>
  <si>
    <t>Трошкови транспортних услуга</t>
  </si>
  <si>
    <t>3.2.1.</t>
  </si>
  <si>
    <t>Трошкови ПТТ услуга</t>
  </si>
  <si>
    <t>3.2.2.</t>
  </si>
  <si>
    <t>Сви други трошкови транспортних услуга</t>
  </si>
  <si>
    <t>3.3.</t>
  </si>
  <si>
    <t>Трошкови услуга одржавања</t>
  </si>
  <si>
    <t>3.4.</t>
  </si>
  <si>
    <t>Трошкови закупнина</t>
  </si>
  <si>
    <t>3.4.1.</t>
  </si>
  <si>
    <t>Трошкови закупа пословног простора</t>
  </si>
  <si>
    <t>3.4.2.</t>
  </si>
  <si>
    <t>Сви остали трошкови закупнина</t>
  </si>
  <si>
    <t>3.5.</t>
  </si>
  <si>
    <t>Трошкови сајмова</t>
  </si>
  <si>
    <t>3.6.</t>
  </si>
  <si>
    <t>Трошкови рекламе и пропаганде</t>
  </si>
  <si>
    <t>3.7.</t>
  </si>
  <si>
    <t>Трошкови истраживања</t>
  </si>
  <si>
    <t>3.8.</t>
  </si>
  <si>
    <t>Трошкови развоја који се не капитализују</t>
  </si>
  <si>
    <t>3.9.</t>
  </si>
  <si>
    <t>Трошкови осталих услуга</t>
  </si>
  <si>
    <t>4.</t>
  </si>
  <si>
    <t>Нематеријални трошкови</t>
  </si>
  <si>
    <t>4.1.</t>
  </si>
  <si>
    <t>Трошкови непроизводних услуга</t>
  </si>
  <si>
    <t>4.1.1.</t>
  </si>
  <si>
    <t>Трошкови стручног образовања запослених, услуге у вези са стручним усавршавањем (семинари, симпозијуми и сл.) и трошкови часописа и стручне литературе</t>
  </si>
  <si>
    <t>4.1.2.</t>
  </si>
  <si>
    <t>Трошкови студентских и омладинских задруга</t>
  </si>
  <si>
    <t>4.1.3.</t>
  </si>
  <si>
    <t>Трошкови адвокатских услуга</t>
  </si>
  <si>
    <t>4.1.4.</t>
  </si>
  <si>
    <t>Трошкови чувања имовине и физичког обезбеђења</t>
  </si>
  <si>
    <t>4.1.5.</t>
  </si>
  <si>
    <t>Сви остали трошкови непроизводних услуга</t>
  </si>
  <si>
    <t>4.2.</t>
  </si>
  <si>
    <t>Трошкови репрезентације</t>
  </si>
  <si>
    <t>4.3.</t>
  </si>
  <si>
    <t>Трошкови премија осигурања</t>
  </si>
  <si>
    <t>4.3.1.</t>
  </si>
  <si>
    <t>Трошкови премија осигурања имовине</t>
  </si>
  <si>
    <t>4.3.2.</t>
  </si>
  <si>
    <t>Трошкови премија осигурања запослених</t>
  </si>
  <si>
    <t>4.3.3.</t>
  </si>
  <si>
    <t>Сви други трошкови премија осигурања</t>
  </si>
  <si>
    <t>4.4.</t>
  </si>
  <si>
    <t>Трошкови платног промета</t>
  </si>
  <si>
    <t>4.5.</t>
  </si>
  <si>
    <t>Трошкови чланарина</t>
  </si>
  <si>
    <t>4.6.</t>
  </si>
  <si>
    <t>Трошкови пореза</t>
  </si>
  <si>
    <t>4.6.1.</t>
  </si>
  <si>
    <t>Трошкови пореза на имовину</t>
  </si>
  <si>
    <t>4.6.2.</t>
  </si>
  <si>
    <t>Сви други трошкови пореза</t>
  </si>
  <si>
    <t>4.7.</t>
  </si>
  <si>
    <t>Трошкови доприноса</t>
  </si>
  <si>
    <t>4.8.</t>
  </si>
  <si>
    <t>Остали нематеријални трошкови</t>
  </si>
  <si>
    <t>4.8.1.</t>
  </si>
  <si>
    <t>Трошкови такси (административне, судске, регистрационе, локалне и др.)</t>
  </si>
  <si>
    <t>4.8.2.</t>
  </si>
  <si>
    <t>Сви други остали нематеријални трошкови</t>
  </si>
  <si>
    <t>5.</t>
  </si>
  <si>
    <t>Део резервисања за накнаде и друге бенифиције запослених а који се исплаћују у регулаторном периоду</t>
  </si>
  <si>
    <t>6.</t>
  </si>
  <si>
    <t>Остали расходи из пословања (специфицирати)***</t>
  </si>
  <si>
    <t>УКУПНО ФИКСНИ ТРОШКОВИ  (1 + 2 + 3 + 4 + 5+6)</t>
  </si>
  <si>
    <t xml:space="preserve">* трошкови приказани у Табели 3. Фиксни трошкови не обхватају износ варијабилних трошкова приказаних у Табели 2. </t>
  </si>
  <si>
    <t>** уколико нема усаглашавања са методологијом преносе се подаци из претходне колоне</t>
  </si>
  <si>
    <t>*** расходи у вези са отписом потраживања који се могу исказати приликом обрачуна максимално одобреног прихода не могу бити већи од ….% потраживања од купаца за испоручену топлотну енергију</t>
  </si>
  <si>
    <t>Табела 3. Амортизација</t>
  </si>
  <si>
    <t>Редни
број</t>
  </si>
  <si>
    <t>Средства која су у функцији обављања енергетске делатности</t>
  </si>
  <si>
    <t xml:space="preserve">Трошкови амортизације постојећих средстава у регулаторном периоду
</t>
  </si>
  <si>
    <t>Процењени корисни век средстава која ће бити активирана у регулаторном периоду 
(у годинама)</t>
  </si>
  <si>
    <t>Вредност активираних нематеријалних улагања, некретнина, постројења и опреме у припреми и аванса датих за њихову набавку у регулаторном периоду</t>
  </si>
  <si>
    <t xml:space="preserve">Трошкови амортизације средстава која ће бити активирана у регулаторном периоду 
</t>
  </si>
  <si>
    <t xml:space="preserve">Укупни трошкови амортизације у регулаторном периоду 
</t>
  </si>
  <si>
    <t>АПСт</t>
  </si>
  <si>
    <t>ААСт</t>
  </si>
  <si>
    <t>Ат</t>
  </si>
  <si>
    <t>2</t>
  </si>
  <si>
    <t>3</t>
  </si>
  <si>
    <t>4</t>
  </si>
  <si>
    <t>5</t>
  </si>
  <si>
    <t>6 (5 * 50% / 4)</t>
  </si>
  <si>
    <t>7 (3 + 6)</t>
  </si>
  <si>
    <t>Грађевински објекти</t>
  </si>
  <si>
    <t>Пословни простор</t>
  </si>
  <si>
    <t>Остало</t>
  </si>
  <si>
    <t>Постројења и опрема</t>
  </si>
  <si>
    <t>Возила</t>
  </si>
  <si>
    <t>Рачунарска опрема</t>
  </si>
  <si>
    <t>Остале некретнине, постројења и опрема</t>
  </si>
  <si>
    <t>Укупно некретнине, постројења и опрема (1 + 2 + 3)</t>
  </si>
  <si>
    <t>Нематеријална улагања</t>
  </si>
  <si>
    <t>Укупно амортизација (4+5)</t>
  </si>
  <si>
    <t>Табела 4. Регулисана Средства</t>
  </si>
  <si>
    <t>Регулисана средства
ангажована за обављање регулисане делатности</t>
  </si>
  <si>
    <t>Бруто
вредност</t>
  </si>
  <si>
    <t>Исправка
вредности</t>
  </si>
  <si>
    <t>Нето вредност средстава на почетку регулаторног периода</t>
  </si>
  <si>
    <t>Нето вредност средстава прибављених без накнаде на почетку регулаторног периода</t>
  </si>
  <si>
    <t>Нето вредност средстава у припреми и дати аванси на почетку регулаторног периода, а која неће бити активирана у регулаторном периоду или која нису оправдана и/или ефикасна</t>
  </si>
  <si>
    <t>Вредност регулисаних средстава на почетку регулаторног периода</t>
  </si>
  <si>
    <r>
      <t>Трошкови амортизације постојећих средстава у регулаторном периоду 
(који не укључују трошкове амортизације средстава прибављених без накнаде, односно трошкови амортизације средстава наведених у колони пРС</t>
    </r>
    <r>
      <rPr>
        <b/>
        <vertAlign val="subscript"/>
        <sz val="8"/>
        <rFont val="Arial Narrow"/>
        <family val="2"/>
      </rPr>
      <t>т</t>
    </r>
    <r>
      <rPr>
        <b/>
        <sz val="8"/>
        <rFont val="Arial Narrow"/>
        <family val="2"/>
      </rPr>
      <t>)</t>
    </r>
  </si>
  <si>
    <t>Трошкови амортизације постојећих средстава у регулаторном периоду 
(укључујћи трошкове амортизације средстава прибављених без накнаде)</t>
  </si>
  <si>
    <t>Трошкови амортизације средстава која ће бити активирана у регулаторном периоду 
(који не укључују трошкове амортизације средстава прибављених без накнаде)</t>
  </si>
  <si>
    <t>Трошкови амортизације средстава која ће бити активирана у регулаторном периоду 
(укључујући трошкове амортизације средстава прибављених без накнаде)</t>
  </si>
  <si>
    <t>Промена вредности средстава у припреми и датих аванса у регулаторном периоду, увећано за нето вредност истих на почетку регулаторног периода а која ће бити активирана у регулаторном периоду</t>
  </si>
  <si>
    <t>Нето вредност средстава која су отуђена и/или трајно повучена из употребе у регулаторном периоду</t>
  </si>
  <si>
    <t>Промена вредности средстава прибављених без накнаде у регулаторном периоду</t>
  </si>
  <si>
    <t>Промена вредности средстава у припреми и датих аванса за набавку истих која неће бити активирана у регулаторном периоду или која нису оправдана и/или ефикасна</t>
  </si>
  <si>
    <t>Вредност регулисаних средстава на крају регулаторног периода</t>
  </si>
  <si>
    <t>Регулисана средства у регулаторном периоду</t>
  </si>
  <si>
    <r>
      <t>пНВС</t>
    </r>
    <r>
      <rPr>
        <b/>
        <vertAlign val="subscript"/>
        <sz val="8"/>
        <rFont val="Arial Narrow"/>
        <family val="2"/>
      </rPr>
      <t>тпНВСтпНВСт</t>
    </r>
  </si>
  <si>
    <r>
      <t>пСБН</t>
    </r>
    <r>
      <rPr>
        <b/>
        <vertAlign val="subscript"/>
        <sz val="8"/>
        <rFont val="Arial Narrow"/>
        <family val="2"/>
      </rPr>
      <t>тпСБНтпСБНт</t>
    </r>
  </si>
  <si>
    <r>
      <t>пНСУП</t>
    </r>
    <r>
      <rPr>
        <b/>
        <vertAlign val="subscript"/>
        <sz val="8"/>
        <rFont val="Arial Narrow"/>
        <family val="2"/>
      </rPr>
      <t>тпНСУПтпНСУПт</t>
    </r>
  </si>
  <si>
    <r>
      <t>пРС</t>
    </r>
    <r>
      <rPr>
        <b/>
        <vertAlign val="subscript"/>
        <sz val="8"/>
        <rFont val="Arial Narrow"/>
        <family val="2"/>
      </rPr>
      <t>тпРСтпРСт</t>
    </r>
  </si>
  <si>
    <r>
      <t>АРС</t>
    </r>
    <r>
      <rPr>
        <b/>
        <vertAlign val="subscript"/>
        <sz val="8"/>
        <rFont val="Arial Narrow"/>
        <family val="2"/>
      </rPr>
      <t>тАРСтАРСт</t>
    </r>
  </si>
  <si>
    <r>
      <t>АПС</t>
    </r>
    <r>
      <rPr>
        <b/>
        <vertAlign val="subscript"/>
        <sz val="8"/>
        <rFont val="Arial Narrow"/>
        <family val="2"/>
      </rPr>
      <t>тАПСтАПСт</t>
    </r>
  </si>
  <si>
    <r>
      <t>ААС</t>
    </r>
    <r>
      <rPr>
        <b/>
        <vertAlign val="subscript"/>
        <sz val="8"/>
        <rFont val="Arial Narrow"/>
        <family val="2"/>
      </rPr>
      <t>тААСтААСт</t>
    </r>
  </si>
  <si>
    <r>
      <t>ΔСУП</t>
    </r>
    <r>
      <rPr>
        <b/>
        <vertAlign val="subscript"/>
        <sz val="8"/>
        <rFont val="Arial Narrow"/>
        <family val="2"/>
      </rPr>
      <t>тΔСУПтΔСУПт</t>
    </r>
  </si>
  <si>
    <r>
      <t>НОПС</t>
    </r>
    <r>
      <rPr>
        <b/>
        <vertAlign val="subscript"/>
        <sz val="8"/>
        <rFont val="Arial Narrow"/>
        <family val="2"/>
      </rPr>
      <t>тНОПСтНОПСт</t>
    </r>
  </si>
  <si>
    <r>
      <t>ΔСБН</t>
    </r>
    <r>
      <rPr>
        <b/>
        <vertAlign val="subscript"/>
        <sz val="8"/>
        <rFont val="Arial Narrow"/>
        <family val="2"/>
      </rPr>
      <t>тΔСБНтΔСБНт</t>
    </r>
  </si>
  <si>
    <r>
      <t>ΔНСУП</t>
    </r>
    <r>
      <rPr>
        <b/>
        <vertAlign val="subscript"/>
        <sz val="8"/>
        <rFont val="Arial Narrow"/>
        <family val="2"/>
      </rPr>
      <t>тΔНСУПтΔНСУПт</t>
    </r>
  </si>
  <si>
    <r>
      <t>кРС</t>
    </r>
    <r>
      <rPr>
        <b/>
        <vertAlign val="subscript"/>
        <sz val="8"/>
        <rFont val="Arial Narrow"/>
        <family val="2"/>
      </rPr>
      <t>ткРСткРСт</t>
    </r>
  </si>
  <si>
    <r>
      <t>РС</t>
    </r>
    <r>
      <rPr>
        <b/>
        <vertAlign val="subscript"/>
        <sz val="8"/>
        <rFont val="Arial Narrow"/>
        <family val="2"/>
      </rPr>
      <t>тРСтРСт</t>
    </r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</si>
  <si>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</si>
  <si>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</si>
  <si>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</si>
  <si>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</si>
  <si>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</si>
  <si>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</si>
  <si>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</si>
  <si>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</si>
  <si>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</si>
  <si>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</si>
  <si>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</si>
  <si>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</si>
  <si>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</si>
  <si>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</si>
  <si>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</si>
  <si>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Некретнине, постројења и опрема</t>
  </si>
  <si>
    <t>021</t>
  </si>
  <si>
    <t>Грађевинско земљиште</t>
  </si>
  <si>
    <t>Грађевинско земљиште намењено пословном простору</t>
  </si>
  <si>
    <t>Грађевинско земљиште намењено дистрибутивној мрежи</t>
  </si>
  <si>
    <t>022</t>
  </si>
  <si>
    <t>2.1.1.</t>
  </si>
  <si>
    <t>2.1.2.</t>
  </si>
  <si>
    <t>2.1.3.</t>
  </si>
  <si>
    <t>Систем за производњу и дистрибуцију топлотне енергије</t>
  </si>
  <si>
    <t>2.2.1.</t>
  </si>
  <si>
    <t>2.2.2.</t>
  </si>
  <si>
    <t>2.2.3.</t>
  </si>
  <si>
    <t>2.3.1.</t>
  </si>
  <si>
    <t>2.3.2.</t>
  </si>
  <si>
    <t>2.3.3.</t>
  </si>
  <si>
    <t>023</t>
  </si>
  <si>
    <t>Постројења и опрема система за производњу и  дистрибуцију топлотне енергије</t>
  </si>
  <si>
    <t>3.1.1.</t>
  </si>
  <si>
    <t>3.1.2.</t>
  </si>
  <si>
    <t>3.1.3.</t>
  </si>
  <si>
    <t>3.2.3.</t>
  </si>
  <si>
    <t>3.3.1.</t>
  </si>
  <si>
    <t>3.3.2.</t>
  </si>
  <si>
    <t>3.3.3.</t>
  </si>
  <si>
    <t>025 и 027</t>
  </si>
  <si>
    <t>Остале некретнине, постројења и опрема и улагања на туђим некретнинама, постројењима и опреми</t>
  </si>
  <si>
    <t xml:space="preserve">026 и 028 </t>
  </si>
  <si>
    <t>Некретнине, постројења и опрема у припреми и аванси дати за њихову набавку</t>
  </si>
  <si>
    <t>I</t>
  </si>
  <si>
    <t>Укупно некретнине, постројења и опрема (1+2+3+4+5)</t>
  </si>
  <si>
    <t>010</t>
  </si>
  <si>
    <t>Улагања у развој</t>
  </si>
  <si>
    <t>7.</t>
  </si>
  <si>
    <t>011</t>
  </si>
  <si>
    <t>Концесије, патенти, лиценце, робне и услужне марке</t>
  </si>
  <si>
    <t>8.</t>
  </si>
  <si>
    <t>012</t>
  </si>
  <si>
    <t>Софтвер и остала права</t>
  </si>
  <si>
    <t>9.</t>
  </si>
  <si>
    <t>014</t>
  </si>
  <si>
    <t>Остала нематеријална улагања</t>
  </si>
  <si>
    <t>10.</t>
  </si>
  <si>
    <t>015 и 016</t>
  </si>
  <si>
    <t>Нематеријална улагања у припреми и аванси дати за њихову набавку</t>
  </si>
  <si>
    <t>II</t>
  </si>
  <si>
    <t>Укупно нематеријална улагања (6+7+8+9+10)</t>
  </si>
  <si>
    <t>III</t>
  </si>
  <si>
    <t>Укупно (I)+(II)</t>
  </si>
  <si>
    <t>Табела 5a. Стопа приноса на регулисана средства</t>
  </si>
  <si>
    <t>у %</t>
  </si>
  <si>
    <t>Цена сопственог капитала после опорезивања*</t>
  </si>
  <si>
    <t>Пондерисана просечна цена позајмљеног капитала</t>
  </si>
  <si>
    <t>Учешће сопственог капитала у финансирању регулисаних средстава</t>
  </si>
  <si>
    <t>Учешће позајмљеног капитала у финансирању регулисаних средстава</t>
  </si>
  <si>
    <t>Стопа пореза на добит према важећим законским прописима</t>
  </si>
  <si>
    <t>Стопа приноса на регулисана средства</t>
  </si>
  <si>
    <t xml:space="preserve">* У периоду до успостављања тржишта топлотне енергије цена сопственог капитала не може бити већа од 10%. </t>
  </si>
  <si>
    <t>Табела 5б. Позајмљени капитал</t>
  </si>
  <si>
    <t>Износ из последњег финансијског извештаја</t>
  </si>
  <si>
    <t>Годишња каматна стопа
(пондерисана по позицијама, у %)</t>
  </si>
  <si>
    <t>Дугорочне обавезе</t>
  </si>
  <si>
    <t>Дугорочни кредити и зајмови у земљи</t>
  </si>
  <si>
    <t>Дугорочни кредити и зајмови у иностранству</t>
  </si>
  <si>
    <t>41 без 414 и 415</t>
  </si>
  <si>
    <t>Све остале дугорочне обавезе</t>
  </si>
  <si>
    <t>42 осим 427</t>
  </si>
  <si>
    <t>Краткорочне финансијске обавезе</t>
  </si>
  <si>
    <t>Краткорочни кредити и зајмови у земљи</t>
  </si>
  <si>
    <t>Краткорочни кредити и зајмови у иностранству</t>
  </si>
  <si>
    <t>424 и 425</t>
  </si>
  <si>
    <t>Део дугорочних кредита и зајмова и осталих дугорочних обавеза које доспевају до једне године</t>
  </si>
  <si>
    <t>420, 421, 426 и 429</t>
  </si>
  <si>
    <t>Све остале краткорочне финансијске обавезе</t>
  </si>
  <si>
    <t>Укупно (1 + 2)</t>
  </si>
  <si>
    <t>Табела 6. Остали приходи</t>
  </si>
  <si>
    <t>Износ (из последњег финансијског извештаја)</t>
  </si>
  <si>
    <t>Приходи од продаје средстава</t>
  </si>
  <si>
    <t>Приходи од продаје опреме</t>
  </si>
  <si>
    <t>Приходи од прикљчака</t>
  </si>
  <si>
    <t>Приход од сагласности</t>
  </si>
  <si>
    <t>Приход од пројектовања</t>
  </si>
  <si>
    <t>Приход од вођења надзора</t>
  </si>
  <si>
    <t>Приход од интервенција</t>
  </si>
  <si>
    <t>Приход од закупнина</t>
  </si>
  <si>
    <t>Приход од обрачунатих камата</t>
  </si>
  <si>
    <t>Остали приход*</t>
  </si>
  <si>
    <t xml:space="preserve">Укупно (1 + … + 10) </t>
  </si>
  <si>
    <t>* приходи од наплате отписаних потраживања који се могу исказати приликом обрачуна максимално одобреног прихода не мгоу бити већи од …..% потраживања од купаца за испоручену топлотну енергију</t>
  </si>
  <si>
    <t>Табела 7. Корекциони елемент</t>
  </si>
  <si>
    <t>у процентима</t>
  </si>
  <si>
    <t>Макисмална висина прихода у претходној регулаторној години</t>
  </si>
  <si>
    <t>Остварени приход за претходну регулаторну годину</t>
  </si>
  <si>
    <t xml:space="preserve">Корекциони елемент 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</si>
</sst>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GENERAL"/>
    <numFmt numFmtId="166" formatCode="0%"/>
    <numFmt numFmtId="167" formatCode="0_)"/>
    <numFmt numFmtId="168" formatCode="0"/>
    <numFmt numFmtId="169" formatCode="_(* #,##0.00_);_(* \(#,##0.00\);_(* \-??_);_(@_)"/>
    <numFmt numFmtId="170" formatCode="#,##0.00"/>
    <numFmt numFmtId="171" formatCode="0.00"/>
    <numFmt numFmtId="172" formatCode="@"/>
    <numFmt numFmtId="173" formatCode="#,##0"/>
    <numFmt numFmtId="174" formatCode="0.00%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8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vertAlign val="superscript"/>
      <sz val="8"/>
      <name val="Times New Roman"/>
      <family val="1"/>
    </font>
    <font>
      <sz val="8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8"/>
      <color indexed="8"/>
      <name val="Arial Narrow"/>
      <family val="2"/>
    </font>
    <font>
      <b/>
      <sz val="10"/>
      <name val="Arial Narrow"/>
      <family val="2"/>
    </font>
    <font>
      <i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8"/>
      <color indexed="8"/>
      <name val="Arial Narrow"/>
      <family val="2"/>
    </font>
    <font>
      <sz val="11"/>
      <color indexed="16"/>
      <name val="Calibri"/>
      <family val="2"/>
    </font>
    <font>
      <b/>
      <sz val="10"/>
      <name val="Arial"/>
      <family val="2"/>
    </font>
    <font>
      <sz val="8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b/>
      <vertAlign val="subscript"/>
      <sz val="8"/>
      <name val="Arial Narrow"/>
      <family val="2"/>
    </font>
    <font>
      <sz val="10"/>
      <color indexed="10"/>
      <name val="Arial Narrow"/>
      <family val="2"/>
    </font>
    <font>
      <sz val="10"/>
      <color indexed="18"/>
      <name val="Arial Narrow"/>
      <family val="2"/>
    </font>
  </fonts>
  <fills count="13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2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1" fillId="0" borderId="0">
      <alignment/>
      <protection/>
    </xf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6" fontId="1" fillId="0" borderId="0">
      <alignment/>
      <protection/>
    </xf>
    <xf numFmtId="167" fontId="2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21" fillId="2" borderId="0">
      <alignment/>
      <protection/>
    </xf>
  </cellStyleXfs>
  <cellXfs count="375">
    <xf numFmtId="164" fontId="0" fillId="0" borderId="0" xfId="0" applyAlignment="1">
      <alignment/>
    </xf>
    <xf numFmtId="164" fontId="1" fillId="0" borderId="0" xfId="24">
      <alignment/>
      <protection/>
    </xf>
    <xf numFmtId="168" fontId="1" fillId="0" borderId="0" xfId="24" applyNumberFormat="1" applyAlignment="1">
      <alignment horizontal="center"/>
      <protection/>
    </xf>
    <xf numFmtId="168" fontId="1" fillId="0" borderId="0" xfId="24" applyNumberFormat="1">
      <alignment/>
      <protection/>
    </xf>
    <xf numFmtId="164" fontId="3" fillId="0" borderId="0" xfId="24" applyFont="1" applyAlignment="1">
      <alignment horizontal="left" vertical="center"/>
      <protection/>
    </xf>
    <xf numFmtId="164" fontId="3" fillId="0" borderId="0" xfId="24" applyFont="1">
      <alignment/>
      <protection/>
    </xf>
    <xf numFmtId="168" fontId="3" fillId="3" borderId="1" xfId="24" applyNumberFormat="1" applyFont="1" applyFill="1" applyBorder="1" applyAlignment="1">
      <alignment horizontal="center"/>
      <protection/>
    </xf>
    <xf numFmtId="164" fontId="3" fillId="3" borderId="2" xfId="24" applyFont="1" applyFill="1" applyBorder="1" applyAlignment="1">
      <alignment horizontal="center"/>
      <protection/>
    </xf>
    <xf numFmtId="168" fontId="3" fillId="3" borderId="3" xfId="24" applyNumberFormat="1" applyFont="1" applyFill="1" applyBorder="1" applyAlignment="1">
      <alignment horizontal="center"/>
      <protection/>
    </xf>
    <xf numFmtId="164" fontId="1" fillId="0" borderId="0" xfId="25" applyFont="1" applyBorder="1" applyAlignment="1">
      <alignment horizontal="left" vertical="top"/>
      <protection/>
    </xf>
    <xf numFmtId="168" fontId="4" fillId="4" borderId="4" xfId="15" applyNumberFormat="1" applyFont="1" applyFill="1" applyBorder="1" applyAlignment="1" applyProtection="1">
      <alignment horizontal="center"/>
      <protection/>
    </xf>
    <xf numFmtId="164" fontId="3" fillId="4" borderId="5" xfId="24" applyFont="1" applyFill="1" applyBorder="1" applyAlignment="1">
      <alignment/>
      <protection/>
    </xf>
    <xf numFmtId="170" fontId="4" fillId="4" borderId="6" xfId="15" applyNumberFormat="1" applyFont="1" applyFill="1" applyBorder="1" applyAlignment="1" applyProtection="1">
      <alignment/>
      <protection/>
    </xf>
    <xf numFmtId="168" fontId="1" fillId="0" borderId="7" xfId="24" applyNumberFormat="1" applyFont="1" applyBorder="1" applyAlignment="1">
      <alignment horizontal="center"/>
      <protection/>
    </xf>
    <xf numFmtId="164" fontId="1" fillId="0" borderId="8" xfId="24" applyFont="1" applyBorder="1" applyAlignment="1">
      <alignment horizontal="left"/>
      <protection/>
    </xf>
    <xf numFmtId="170" fontId="4" fillId="0" borderId="9" xfId="15" applyNumberFormat="1" applyFont="1" applyFill="1" applyBorder="1" applyAlignment="1" applyProtection="1">
      <alignment/>
      <protection/>
    </xf>
    <xf numFmtId="164" fontId="1" fillId="0" borderId="0" xfId="25" applyFont="1" applyFill="1" applyBorder="1" applyAlignment="1">
      <alignment horizontal="left" vertical="top"/>
      <protection/>
    </xf>
    <xf numFmtId="168" fontId="1" fillId="0" borderId="10" xfId="24" applyNumberFormat="1" applyFont="1" applyBorder="1" applyAlignment="1">
      <alignment horizontal="center"/>
      <protection/>
    </xf>
    <xf numFmtId="164" fontId="1" fillId="0" borderId="11" xfId="24" applyFont="1" applyBorder="1" applyAlignment="1">
      <alignment/>
      <protection/>
    </xf>
    <xf numFmtId="170" fontId="4" fillId="0" borderId="12" xfId="15" applyNumberFormat="1" applyFont="1" applyFill="1" applyBorder="1" applyAlignment="1" applyProtection="1">
      <alignment/>
      <protection/>
    </xf>
    <xf numFmtId="168" fontId="1" fillId="0" borderId="4" xfId="24" applyNumberFormat="1" applyFill="1" applyBorder="1" applyAlignment="1">
      <alignment horizontal="center"/>
      <protection/>
    </xf>
    <xf numFmtId="164" fontId="1" fillId="0" borderId="5" xfId="24" applyFont="1" applyFill="1" applyBorder="1" applyAlignment="1">
      <alignment/>
      <protection/>
    </xf>
    <xf numFmtId="170" fontId="4" fillId="5" borderId="6" xfId="15" applyNumberFormat="1" applyFont="1" applyFill="1" applyBorder="1" applyAlignment="1" applyProtection="1">
      <alignment/>
      <protection/>
    </xf>
    <xf numFmtId="168" fontId="1" fillId="0" borderId="7" xfId="24" applyNumberFormat="1" applyFont="1" applyFill="1" applyBorder="1" applyAlignment="1">
      <alignment horizontal="center"/>
      <protection/>
    </xf>
    <xf numFmtId="164" fontId="1" fillId="0" borderId="8" xfId="24" applyFont="1" applyFill="1" applyBorder="1" applyAlignment="1">
      <alignment/>
      <protection/>
    </xf>
    <xf numFmtId="170" fontId="4" fillId="5" borderId="9" xfId="15" applyNumberFormat="1" applyFont="1" applyFill="1" applyBorder="1" applyAlignment="1" applyProtection="1">
      <alignment/>
      <protection/>
    </xf>
    <xf numFmtId="168" fontId="1" fillId="0" borderId="13" xfId="24" applyNumberFormat="1" applyFont="1" applyFill="1" applyBorder="1" applyAlignment="1">
      <alignment horizontal="center"/>
      <protection/>
    </xf>
    <xf numFmtId="164" fontId="1" fillId="0" borderId="14" xfId="24" applyFont="1" applyFill="1" applyBorder="1" applyAlignment="1">
      <alignment/>
      <protection/>
    </xf>
    <xf numFmtId="170" fontId="4" fillId="5" borderId="15" xfId="15" applyNumberFormat="1" applyFont="1" applyFill="1" applyBorder="1" applyAlignment="1" applyProtection="1">
      <alignment/>
      <protection/>
    </xf>
    <xf numFmtId="168" fontId="1" fillId="0" borderId="16" xfId="24" applyNumberFormat="1" applyFill="1" applyBorder="1" applyAlignment="1">
      <alignment horizontal="center"/>
      <protection/>
    </xf>
    <xf numFmtId="164" fontId="1" fillId="0" borderId="17" xfId="24" applyFont="1" applyFill="1" applyBorder="1" applyAlignment="1">
      <alignment/>
      <protection/>
    </xf>
    <xf numFmtId="170" fontId="4" fillId="5" borderId="18" xfId="15" applyNumberFormat="1" applyFont="1" applyFill="1" applyBorder="1" applyAlignment="1" applyProtection="1">
      <alignment/>
      <protection/>
    </xf>
    <xf numFmtId="171" fontId="4" fillId="5" borderId="18" xfId="15" applyNumberFormat="1" applyFont="1" applyFill="1" applyBorder="1" applyAlignment="1" applyProtection="1">
      <alignment/>
      <protection/>
    </xf>
    <xf numFmtId="168" fontId="5" fillId="0" borderId="16" xfId="15" applyNumberFormat="1" applyFont="1" applyFill="1" applyBorder="1" applyAlignment="1" applyProtection="1">
      <alignment horizontal="center"/>
      <protection/>
    </xf>
    <xf numFmtId="164" fontId="6" fillId="0" borderId="5" xfId="24" applyFont="1" applyBorder="1" applyAlignment="1">
      <alignment vertical="center"/>
      <protection/>
    </xf>
    <xf numFmtId="168" fontId="4" fillId="6" borderId="6" xfId="15" applyNumberFormat="1" applyFont="1" applyFill="1" applyBorder="1" applyAlignment="1" applyProtection="1">
      <alignment/>
      <protection/>
    </xf>
    <xf numFmtId="164" fontId="7" fillId="0" borderId="8" xfId="24" applyFont="1" applyBorder="1" applyAlignment="1">
      <alignment vertical="center" wrapText="1"/>
      <protection/>
    </xf>
    <xf numFmtId="168" fontId="4" fillId="6" borderId="9" xfId="15" applyNumberFormat="1" applyFont="1" applyFill="1" applyBorder="1" applyAlignment="1" applyProtection="1">
      <alignment/>
      <protection/>
    </xf>
    <xf numFmtId="164" fontId="7" fillId="0" borderId="8" xfId="24" applyFont="1" applyBorder="1" applyAlignment="1">
      <alignment vertical="center"/>
      <protection/>
    </xf>
    <xf numFmtId="164" fontId="7" fillId="0" borderId="0" xfId="24" applyFont="1" applyBorder="1" applyAlignment="1">
      <alignment vertical="center" wrapText="1"/>
      <protection/>
    </xf>
    <xf numFmtId="168" fontId="4" fillId="7" borderId="9" xfId="15" applyNumberFormat="1" applyFont="1" applyFill="1" applyBorder="1" applyAlignment="1" applyProtection="1">
      <alignment/>
      <protection/>
    </xf>
    <xf numFmtId="164" fontId="9" fillId="0" borderId="8" xfId="24" applyFont="1" applyBorder="1" applyAlignment="1">
      <alignment vertical="center"/>
      <protection/>
    </xf>
    <xf numFmtId="168" fontId="1" fillId="0" borderId="10" xfId="24" applyNumberFormat="1" applyFont="1" applyFill="1" applyBorder="1" applyAlignment="1">
      <alignment horizontal="center"/>
      <protection/>
    </xf>
    <xf numFmtId="164" fontId="9" fillId="0" borderId="11" xfId="24" applyFont="1" applyBorder="1" applyAlignment="1">
      <alignment vertical="center"/>
      <protection/>
    </xf>
    <xf numFmtId="168" fontId="4" fillId="6" borderId="12" xfId="15" applyNumberFormat="1" applyFont="1" applyFill="1" applyBorder="1" applyAlignment="1" applyProtection="1">
      <alignment/>
      <protection/>
    </xf>
    <xf numFmtId="168" fontId="6" fillId="0" borderId="4" xfId="24" applyNumberFormat="1" applyFont="1" applyFill="1" applyBorder="1" applyAlignment="1">
      <alignment horizontal="center"/>
      <protection/>
    </xf>
    <xf numFmtId="164" fontId="10" fillId="0" borderId="5" xfId="24" applyFont="1" applyBorder="1" applyAlignment="1">
      <alignment vertical="center"/>
      <protection/>
    </xf>
    <xf numFmtId="164" fontId="9" fillId="8" borderId="8" xfId="24" applyFont="1" applyFill="1" applyBorder="1" applyAlignment="1">
      <alignment vertical="center"/>
      <protection/>
    </xf>
    <xf numFmtId="168" fontId="4" fillId="9" borderId="9" xfId="15" applyNumberFormat="1" applyFont="1" applyFill="1" applyBorder="1" applyAlignment="1" applyProtection="1">
      <alignment/>
      <protection/>
    </xf>
    <xf numFmtId="164" fontId="11" fillId="0" borderId="8" xfId="24" applyFont="1" applyBorder="1" applyAlignment="1">
      <alignment vertical="center"/>
      <protection/>
    </xf>
    <xf numFmtId="164" fontId="9" fillId="0" borderId="8" xfId="24" applyFont="1" applyBorder="1" applyAlignment="1">
      <alignment vertical="center" wrapText="1"/>
      <protection/>
    </xf>
    <xf numFmtId="164" fontId="9" fillId="0" borderId="11" xfId="24" applyFont="1" applyBorder="1" applyAlignment="1">
      <alignment vertical="center" wrapText="1"/>
      <protection/>
    </xf>
    <xf numFmtId="168" fontId="4" fillId="9" borderId="12" xfId="15" applyNumberFormat="1" applyFont="1" applyFill="1" applyBorder="1" applyAlignment="1" applyProtection="1">
      <alignment/>
      <protection/>
    </xf>
    <xf numFmtId="168" fontId="3" fillId="0" borderId="4" xfId="24" applyNumberFormat="1" applyFont="1" applyFill="1" applyBorder="1" applyAlignment="1">
      <alignment horizontal="center"/>
      <protection/>
    </xf>
    <xf numFmtId="168" fontId="4" fillId="10" borderId="6" xfId="15" applyNumberFormat="1" applyFont="1" applyFill="1" applyBorder="1" applyAlignment="1" applyProtection="1">
      <alignment/>
      <protection/>
    </xf>
    <xf numFmtId="164" fontId="1" fillId="0" borderId="8" xfId="24" applyFont="1" applyBorder="1" applyAlignment="1">
      <alignment wrapText="1"/>
      <protection/>
    </xf>
    <xf numFmtId="164" fontId="1" fillId="0" borderId="11" xfId="24" applyFont="1" applyBorder="1">
      <alignment/>
      <protection/>
    </xf>
    <xf numFmtId="168" fontId="3" fillId="0" borderId="16" xfId="24" applyNumberFormat="1" applyFont="1" applyFill="1" applyBorder="1" applyAlignment="1">
      <alignment horizontal="center"/>
      <protection/>
    </xf>
    <xf numFmtId="164" fontId="3" fillId="0" borderId="17" xfId="24" applyFont="1" applyBorder="1">
      <alignment/>
      <protection/>
    </xf>
    <xf numFmtId="168" fontId="4" fillId="9" borderId="18" xfId="15" applyNumberFormat="1" applyFont="1" applyFill="1" applyBorder="1" applyAlignment="1" applyProtection="1">
      <alignment/>
      <protection/>
    </xf>
    <xf numFmtId="168" fontId="3" fillId="0" borderId="4" xfId="24" applyNumberFormat="1" applyFont="1" applyFill="1" applyBorder="1" applyAlignment="1">
      <alignment horizontal="center"/>
      <protection/>
    </xf>
    <xf numFmtId="168" fontId="4" fillId="9" borderId="6" xfId="15" applyNumberFormat="1" applyFont="1" applyFill="1" applyBorder="1" applyAlignment="1" applyProtection="1">
      <alignment/>
      <protection/>
    </xf>
    <xf numFmtId="164" fontId="1" fillId="6" borderId="8" xfId="25" applyFont="1" applyFill="1" applyBorder="1" applyAlignment="1">
      <alignment horizontal="left" vertical="top"/>
      <protection/>
    </xf>
    <xf numFmtId="164" fontId="1" fillId="6" borderId="11" xfId="25" applyFont="1" applyFill="1" applyBorder="1" applyAlignment="1">
      <alignment horizontal="left" vertical="top"/>
      <protection/>
    </xf>
    <xf numFmtId="168" fontId="1" fillId="0" borderId="0" xfId="24" applyNumberFormat="1" applyFill="1" applyBorder="1" applyAlignment="1">
      <alignment horizontal="center"/>
      <protection/>
    </xf>
    <xf numFmtId="164" fontId="1" fillId="0" borderId="0" xfId="24" applyFont="1" applyFill="1" applyBorder="1" applyAlignment="1">
      <alignment/>
      <protection/>
    </xf>
    <xf numFmtId="168" fontId="4" fillId="6" borderId="0" xfId="15" applyNumberFormat="1" applyFont="1" applyFill="1" applyBorder="1" applyAlignment="1" applyProtection="1">
      <alignment/>
      <protection/>
    </xf>
    <xf numFmtId="164" fontId="1" fillId="0" borderId="0" xfId="24" applyBorder="1">
      <alignment/>
      <protection/>
    </xf>
    <xf numFmtId="168" fontId="1" fillId="0" borderId="0" xfId="24" applyNumberFormat="1" applyBorder="1" applyAlignment="1">
      <alignment horizontal="center"/>
      <protection/>
    </xf>
    <xf numFmtId="164" fontId="1" fillId="0" borderId="0" xfId="24" applyFont="1" applyBorder="1" applyAlignment="1">
      <alignment/>
      <protection/>
    </xf>
    <xf numFmtId="168" fontId="4" fillId="0" borderId="0" xfId="15" applyNumberFormat="1" applyFont="1" applyFill="1" applyBorder="1" applyAlignment="1" applyProtection="1">
      <alignment/>
      <protection/>
    </xf>
    <xf numFmtId="168" fontId="4" fillId="0" borderId="0" xfId="15" applyNumberFormat="1" applyFont="1" applyFill="1" applyBorder="1" applyAlignment="1" applyProtection="1">
      <alignment horizontal="center"/>
      <protection/>
    </xf>
    <xf numFmtId="164" fontId="1" fillId="6" borderId="0" xfId="24" applyFont="1" applyFill="1" applyBorder="1" applyAlignment="1">
      <alignment/>
      <protection/>
    </xf>
    <xf numFmtId="164" fontId="1" fillId="0" borderId="0" xfId="25" applyFont="1" applyFill="1" applyBorder="1" applyAlignment="1">
      <alignment horizontal="left" vertical="top" wrapText="1"/>
      <protection/>
    </xf>
    <xf numFmtId="164" fontId="1" fillId="6" borderId="0" xfId="25" applyFont="1" applyFill="1" applyBorder="1" applyAlignment="1">
      <alignment horizontal="left" vertical="top"/>
      <protection/>
    </xf>
    <xf numFmtId="164" fontId="1" fillId="0" borderId="0" xfId="25" applyFill="1" applyBorder="1" applyAlignment="1">
      <alignment horizontal="left" vertical="top"/>
      <protection/>
    </xf>
    <xf numFmtId="164" fontId="1" fillId="6" borderId="0" xfId="24" applyFill="1" applyBorder="1">
      <alignment/>
      <protection/>
    </xf>
    <xf numFmtId="168" fontId="1" fillId="0" borderId="0" xfId="15" applyNumberFormat="1" applyFont="1" applyFill="1" applyBorder="1" applyAlignment="1" applyProtection="1">
      <alignment horizontal="center"/>
      <protection/>
    </xf>
    <xf numFmtId="168" fontId="1" fillId="0" borderId="0" xfId="25" applyNumberFormat="1" applyFont="1" applyFill="1" applyBorder="1" applyAlignment="1">
      <alignment horizontal="left" vertical="top"/>
      <protection/>
    </xf>
    <xf numFmtId="164" fontId="1" fillId="0" borderId="0" xfId="24" applyAlignment="1">
      <alignment wrapText="1"/>
      <protection/>
    </xf>
    <xf numFmtId="164" fontId="14" fillId="0" borderId="0" xfId="24" applyFont="1" applyBorder="1" applyAlignment="1">
      <alignment horizontal="left"/>
      <protection/>
    </xf>
    <xf numFmtId="164" fontId="15" fillId="0" borderId="0" xfId="24" applyFont="1" applyAlignment="1">
      <alignment wrapText="1"/>
      <protection/>
    </xf>
    <xf numFmtId="164" fontId="14" fillId="7" borderId="19" xfId="24" applyFont="1" applyFill="1" applyBorder="1" applyAlignment="1">
      <alignment horizontal="center" wrapText="1"/>
      <protection/>
    </xf>
    <xf numFmtId="164" fontId="14" fillId="7" borderId="20" xfId="24" applyFont="1" applyFill="1" applyBorder="1" applyAlignment="1">
      <alignment horizontal="center" wrapText="1"/>
      <protection/>
    </xf>
    <xf numFmtId="164" fontId="14" fillId="7" borderId="21" xfId="24" applyFont="1" applyFill="1" applyBorder="1" applyAlignment="1">
      <alignment wrapText="1"/>
      <protection/>
    </xf>
    <xf numFmtId="164" fontId="14" fillId="7" borderId="17" xfId="24" applyFont="1" applyFill="1" applyBorder="1" applyAlignment="1">
      <alignment wrapText="1"/>
      <protection/>
    </xf>
    <xf numFmtId="164" fontId="14" fillId="7" borderId="18" xfId="24" applyFont="1" applyFill="1" applyBorder="1" applyAlignment="1">
      <alignment wrapText="1"/>
      <protection/>
    </xf>
    <xf numFmtId="164" fontId="16" fillId="0" borderId="22" xfId="24" applyFont="1" applyBorder="1" applyAlignment="1">
      <alignment horizontal="center" wrapText="1"/>
      <protection/>
    </xf>
    <xf numFmtId="164" fontId="16" fillId="0" borderId="23" xfId="24" applyFont="1" applyBorder="1" applyAlignment="1">
      <alignment horizontal="center" wrapText="1"/>
      <protection/>
    </xf>
    <xf numFmtId="164" fontId="16" fillId="0" borderId="2" xfId="24" applyFont="1" applyBorder="1" applyAlignment="1">
      <alignment horizontal="center" wrapText="1"/>
      <protection/>
    </xf>
    <xf numFmtId="164" fontId="16" fillId="0" borderId="3" xfId="24" applyFont="1" applyBorder="1" applyAlignment="1">
      <alignment horizontal="center" wrapText="1"/>
      <protection/>
    </xf>
    <xf numFmtId="164" fontId="14" fillId="4" borderId="4" xfId="24" applyFont="1" applyFill="1" applyBorder="1" applyAlignment="1">
      <alignment horizontal="center" wrapText="1"/>
      <protection/>
    </xf>
    <xf numFmtId="164" fontId="14" fillId="4" borderId="5" xfId="24" applyFont="1" applyFill="1" applyBorder="1" applyAlignment="1">
      <alignment horizontal="left" wrapText="1"/>
      <protection/>
    </xf>
    <xf numFmtId="164" fontId="15" fillId="4" borderId="5" xfId="24" applyFont="1" applyFill="1" applyBorder="1" applyAlignment="1">
      <alignment wrapText="1"/>
      <protection/>
    </xf>
    <xf numFmtId="170" fontId="15" fillId="4" borderId="5" xfId="24" applyNumberFormat="1" applyFont="1" applyFill="1" applyBorder="1" applyAlignment="1">
      <alignment wrapText="1"/>
      <protection/>
    </xf>
    <xf numFmtId="170" fontId="15" fillId="4" borderId="6" xfId="15" applyNumberFormat="1" applyFont="1" applyFill="1" applyBorder="1" applyAlignment="1" applyProtection="1">
      <alignment wrapText="1"/>
      <protection/>
    </xf>
    <xf numFmtId="164" fontId="14" fillId="4" borderId="7" xfId="24" applyFont="1" applyFill="1" applyBorder="1" applyAlignment="1">
      <alignment horizontal="center" wrapText="1"/>
      <protection/>
    </xf>
    <xf numFmtId="164" fontId="14" fillId="4" borderId="8" xfId="24" applyFont="1" applyFill="1" applyBorder="1" applyAlignment="1">
      <alignment horizontal="left" wrapText="1"/>
      <protection/>
    </xf>
    <xf numFmtId="164" fontId="15" fillId="4" borderId="8" xfId="24" applyFont="1" applyFill="1" applyBorder="1" applyAlignment="1">
      <alignment wrapText="1"/>
      <protection/>
    </xf>
    <xf numFmtId="170" fontId="15" fillId="4" borderId="8" xfId="24" applyNumberFormat="1" applyFont="1" applyFill="1" applyBorder="1" applyAlignment="1">
      <alignment wrapText="1"/>
      <protection/>
    </xf>
    <xf numFmtId="170" fontId="15" fillId="4" borderId="9" xfId="15" applyNumberFormat="1" applyFont="1" applyFill="1" applyBorder="1" applyAlignment="1" applyProtection="1">
      <alignment wrapText="1"/>
      <protection/>
    </xf>
    <xf numFmtId="164" fontId="17" fillId="4" borderId="7" xfId="24" applyFont="1" applyFill="1" applyBorder="1" applyAlignment="1">
      <alignment horizontal="center" wrapText="1"/>
      <protection/>
    </xf>
    <xf numFmtId="164" fontId="17" fillId="4" borderId="8" xfId="24" applyFont="1" applyFill="1" applyBorder="1" applyAlignment="1">
      <alignment horizontal="left" wrapText="1"/>
      <protection/>
    </xf>
    <xf numFmtId="164" fontId="15" fillId="0" borderId="7" xfId="24" applyFont="1" applyBorder="1" applyAlignment="1">
      <alignment horizontal="right" wrapText="1"/>
      <protection/>
    </xf>
    <xf numFmtId="164" fontId="18" fillId="0" borderId="8" xfId="24" applyFont="1" applyBorder="1" applyAlignment="1">
      <alignment horizontal="right" wrapText="1"/>
      <protection/>
    </xf>
    <xf numFmtId="164" fontId="15" fillId="0" borderId="8" xfId="24" applyFont="1" applyBorder="1" applyAlignment="1">
      <alignment wrapText="1"/>
      <protection/>
    </xf>
    <xf numFmtId="170" fontId="15" fillId="0" borderId="8" xfId="24" applyNumberFormat="1" applyFont="1" applyBorder="1" applyAlignment="1">
      <alignment wrapText="1"/>
      <protection/>
    </xf>
    <xf numFmtId="170" fontId="15" fillId="0" borderId="9" xfId="15" applyNumberFormat="1" applyFont="1" applyFill="1" applyBorder="1" applyAlignment="1" applyProtection="1">
      <alignment wrapText="1"/>
      <protection/>
    </xf>
    <xf numFmtId="164" fontId="19" fillId="4" borderId="24" xfId="24" applyFont="1" applyFill="1" applyBorder="1" applyAlignment="1">
      <alignment horizontal="center" wrapText="1"/>
      <protection/>
    </xf>
    <xf numFmtId="164" fontId="14" fillId="4" borderId="25" xfId="24" applyFont="1" applyFill="1" applyBorder="1" applyAlignment="1">
      <alignment horizontal="left" wrapText="1"/>
      <protection/>
    </xf>
    <xf numFmtId="164" fontId="15" fillId="4" borderId="25" xfId="24" applyFont="1" applyFill="1" applyBorder="1" applyAlignment="1">
      <alignment wrapText="1"/>
      <protection/>
    </xf>
    <xf numFmtId="170" fontId="15" fillId="4" borderId="25" xfId="24" applyNumberFormat="1" applyFont="1" applyFill="1" applyBorder="1" applyAlignment="1">
      <alignment wrapText="1"/>
      <protection/>
    </xf>
    <xf numFmtId="170" fontId="15" fillId="4" borderId="26" xfId="15" applyNumberFormat="1" applyFont="1" applyFill="1" applyBorder="1" applyAlignment="1" applyProtection="1">
      <alignment wrapText="1"/>
      <protection/>
    </xf>
    <xf numFmtId="164" fontId="19" fillId="7" borderId="16" xfId="24" applyFont="1" applyFill="1" applyBorder="1" applyAlignment="1">
      <alignment horizontal="center" wrapText="1"/>
      <protection/>
    </xf>
    <xf numFmtId="164" fontId="14" fillId="7" borderId="17" xfId="24" applyFont="1" applyFill="1" applyBorder="1" applyAlignment="1">
      <alignment horizontal="left" wrapText="1"/>
      <protection/>
    </xf>
    <xf numFmtId="170" fontId="14" fillId="7" borderId="17" xfId="24" applyNumberFormat="1" applyFont="1" applyFill="1" applyBorder="1" applyAlignment="1">
      <alignment wrapText="1"/>
      <protection/>
    </xf>
    <xf numFmtId="170" fontId="14" fillId="7" borderId="18" xfId="15" applyNumberFormat="1" applyFont="1" applyFill="1" applyBorder="1" applyAlignment="1" applyProtection="1">
      <alignment wrapText="1"/>
      <protection/>
    </xf>
    <xf numFmtId="164" fontId="1" fillId="0" borderId="0" xfId="24" applyBorder="1" applyAlignment="1">
      <alignment wrapText="1"/>
      <protection/>
    </xf>
    <xf numFmtId="164" fontId="20" fillId="0" borderId="0" xfId="24" applyFont="1" applyBorder="1" applyAlignment="1">
      <alignment horizontal="left" wrapText="1"/>
      <protection/>
    </xf>
    <xf numFmtId="164" fontId="1" fillId="0" borderId="0" xfId="24" applyAlignment="1">
      <alignment horizontal="left"/>
      <protection/>
    </xf>
    <xf numFmtId="164" fontId="14" fillId="0" borderId="27" xfId="24" applyFont="1" applyBorder="1" applyAlignment="1">
      <alignment horizontal="left"/>
      <protection/>
    </xf>
    <xf numFmtId="164" fontId="15" fillId="0" borderId="0" xfId="24" applyFont="1">
      <alignment/>
      <protection/>
    </xf>
    <xf numFmtId="164" fontId="14" fillId="7" borderId="16" xfId="24" applyFont="1" applyFill="1" applyBorder="1" applyAlignment="1">
      <alignment horizontal="left" wrapText="1"/>
      <protection/>
    </xf>
    <xf numFmtId="164" fontId="14" fillId="7" borderId="17" xfId="24" applyFont="1" applyFill="1" applyBorder="1">
      <alignment/>
      <protection/>
    </xf>
    <xf numFmtId="164" fontId="14" fillId="7" borderId="28" xfId="24" applyFont="1" applyFill="1" applyBorder="1" applyAlignment="1">
      <alignment wrapText="1"/>
      <protection/>
    </xf>
    <xf numFmtId="164" fontId="20" fillId="0" borderId="16" xfId="24" applyFont="1" applyBorder="1" applyAlignment="1">
      <alignment horizontal="center"/>
      <protection/>
    </xf>
    <xf numFmtId="164" fontId="20" fillId="0" borderId="17" xfId="24" applyFont="1" applyBorder="1" applyAlignment="1">
      <alignment horizontal="center"/>
      <protection/>
    </xf>
    <xf numFmtId="164" fontId="20" fillId="0" borderId="17" xfId="24" applyFont="1" applyBorder="1" applyAlignment="1">
      <alignment horizontal="center" wrapText="1"/>
      <protection/>
    </xf>
    <xf numFmtId="164" fontId="20" fillId="0" borderId="28" xfId="24" applyFont="1" applyBorder="1" applyAlignment="1">
      <alignment horizontal="center"/>
      <protection/>
    </xf>
    <xf numFmtId="164" fontId="20" fillId="0" borderId="18" xfId="24" applyFont="1" applyBorder="1" applyAlignment="1">
      <alignment horizontal="center"/>
      <protection/>
    </xf>
    <xf numFmtId="164" fontId="14" fillId="4" borderId="16" xfId="24" applyFont="1" applyFill="1" applyBorder="1" applyAlignment="1">
      <alignment horizontal="center"/>
      <protection/>
    </xf>
    <xf numFmtId="164" fontId="14" fillId="4" borderId="17" xfId="24" applyFont="1" applyFill="1" applyBorder="1">
      <alignment/>
      <protection/>
    </xf>
    <xf numFmtId="164" fontId="14" fillId="4" borderId="17" xfId="24" applyFont="1" applyFill="1" applyBorder="1" applyAlignment="1">
      <alignment wrapText="1"/>
      <protection/>
    </xf>
    <xf numFmtId="170" fontId="14" fillId="4" borderId="28" xfId="24" applyNumberFormat="1" applyFont="1" applyFill="1" applyBorder="1">
      <alignment/>
      <protection/>
    </xf>
    <xf numFmtId="170" fontId="14" fillId="4" borderId="18" xfId="24" applyNumberFormat="1" applyFont="1" applyFill="1" applyBorder="1">
      <alignment/>
      <protection/>
    </xf>
    <xf numFmtId="164" fontId="15" fillId="0" borderId="4" xfId="24" applyFont="1" applyBorder="1" applyAlignment="1">
      <alignment horizontal="right"/>
      <protection/>
    </xf>
    <xf numFmtId="164" fontId="15" fillId="0" borderId="5" xfId="24" applyFont="1" applyBorder="1">
      <alignment/>
      <protection/>
    </xf>
    <xf numFmtId="164" fontId="15" fillId="0" borderId="5" xfId="24" applyFont="1" applyBorder="1" applyAlignment="1">
      <alignment wrapText="1"/>
      <protection/>
    </xf>
    <xf numFmtId="170" fontId="15" fillId="0" borderId="29" xfId="24" applyNumberFormat="1" applyFont="1" applyFill="1" applyBorder="1">
      <alignment/>
      <protection/>
    </xf>
    <xf numFmtId="170" fontId="21" fillId="0" borderId="6" xfId="26" applyNumberFormat="1" applyFill="1" applyBorder="1" applyAlignment="1" applyProtection="1">
      <alignment/>
      <protection/>
    </xf>
    <xf numFmtId="164" fontId="15" fillId="0" borderId="7" xfId="24" applyFont="1" applyBorder="1" applyAlignment="1">
      <alignment horizontal="right"/>
      <protection/>
    </xf>
    <xf numFmtId="164" fontId="15" fillId="0" borderId="8" xfId="24" applyFont="1" applyBorder="1">
      <alignment/>
      <protection/>
    </xf>
    <xf numFmtId="170" fontId="22" fillId="11" borderId="8" xfId="26" applyNumberFormat="1" applyFont="1" applyFill="1" applyBorder="1" applyAlignment="1" applyProtection="1">
      <alignment/>
      <protection/>
    </xf>
    <xf numFmtId="170" fontId="17" fillId="11" borderId="30" xfId="26" applyNumberFormat="1" applyFont="1" applyFill="1" applyBorder="1" applyAlignment="1" applyProtection="1">
      <alignment/>
      <protection/>
    </xf>
    <xf numFmtId="164" fontId="18" fillId="0" borderId="7" xfId="24" applyFont="1" applyBorder="1" applyAlignment="1">
      <alignment horizontal="right"/>
      <protection/>
    </xf>
    <xf numFmtId="164" fontId="18" fillId="0" borderId="8" xfId="24" applyFont="1" applyBorder="1" applyAlignment="1">
      <alignment horizontal="left" wrapText="1"/>
      <protection/>
    </xf>
    <xf numFmtId="170" fontId="15" fillId="0" borderId="31" xfId="24" applyNumberFormat="1" applyFont="1" applyBorder="1">
      <alignment/>
      <protection/>
    </xf>
    <xf numFmtId="170" fontId="15" fillId="0" borderId="9" xfId="24" applyNumberFormat="1" applyFont="1" applyBorder="1">
      <alignment/>
      <protection/>
    </xf>
    <xf numFmtId="170" fontId="17" fillId="11" borderId="8" xfId="26" applyNumberFormat="1" applyFont="1" applyFill="1" applyBorder="1" applyAlignment="1" applyProtection="1">
      <alignment/>
      <protection/>
    </xf>
    <xf numFmtId="164" fontId="18" fillId="0" borderId="8" xfId="24" applyFont="1" applyBorder="1" applyAlignment="1">
      <alignment wrapText="1"/>
      <protection/>
    </xf>
    <xf numFmtId="170" fontId="15" fillId="6" borderId="31" xfId="24" applyNumberFormat="1" applyFont="1" applyFill="1" applyBorder="1">
      <alignment/>
      <protection/>
    </xf>
    <xf numFmtId="170" fontId="15" fillId="6" borderId="9" xfId="24" applyNumberFormat="1" applyFont="1" applyFill="1" applyBorder="1">
      <alignment/>
      <protection/>
    </xf>
    <xf numFmtId="164" fontId="15" fillId="0" borderId="10" xfId="24" applyFont="1" applyBorder="1" applyAlignment="1">
      <alignment horizontal="right"/>
      <protection/>
    </xf>
    <xf numFmtId="164" fontId="15" fillId="0" borderId="11" xfId="24" applyFont="1" applyBorder="1">
      <alignment/>
      <protection/>
    </xf>
    <xf numFmtId="164" fontId="15" fillId="0" borderId="11" xfId="24" applyFont="1" applyBorder="1" applyAlignment="1">
      <alignment wrapText="1"/>
      <protection/>
    </xf>
    <xf numFmtId="170" fontId="15" fillId="6" borderId="32" xfId="24" applyNumberFormat="1" applyFont="1" applyFill="1" applyBorder="1">
      <alignment/>
      <protection/>
    </xf>
    <xf numFmtId="170" fontId="15" fillId="6" borderId="12" xfId="24" applyNumberFormat="1" applyFont="1" applyFill="1" applyBorder="1">
      <alignment/>
      <protection/>
    </xf>
    <xf numFmtId="170" fontId="15" fillId="6" borderId="29" xfId="24" applyNumberFormat="1" applyFont="1" applyFill="1" applyBorder="1">
      <alignment/>
      <protection/>
    </xf>
    <xf numFmtId="170" fontId="15" fillId="6" borderId="6" xfId="24" applyNumberFormat="1" applyFont="1" applyFill="1" applyBorder="1">
      <alignment/>
      <protection/>
    </xf>
    <xf numFmtId="170" fontId="15" fillId="4" borderId="31" xfId="24" applyNumberFormat="1" applyFont="1" applyFill="1" applyBorder="1">
      <alignment/>
      <protection/>
    </xf>
    <xf numFmtId="170" fontId="15" fillId="4" borderId="9" xfId="24" applyNumberFormat="1" applyFont="1" applyFill="1" applyBorder="1">
      <alignment/>
      <protection/>
    </xf>
    <xf numFmtId="164" fontId="18" fillId="0" borderId="10" xfId="24" applyFont="1" applyBorder="1" applyAlignment="1">
      <alignment horizontal="right"/>
      <protection/>
    </xf>
    <xf numFmtId="164" fontId="18" fillId="0" borderId="11" xfId="24" applyFont="1" applyBorder="1" applyAlignment="1">
      <alignment wrapText="1"/>
      <protection/>
    </xf>
    <xf numFmtId="170" fontId="15" fillId="0" borderId="32" xfId="24" applyNumberFormat="1" applyFont="1" applyBorder="1">
      <alignment/>
      <protection/>
    </xf>
    <xf numFmtId="170" fontId="15" fillId="0" borderId="12" xfId="24" applyNumberFormat="1" applyFont="1" applyBorder="1">
      <alignment/>
      <protection/>
    </xf>
    <xf numFmtId="170" fontId="15" fillId="4" borderId="29" xfId="24" applyNumberFormat="1" applyFont="1" applyFill="1" applyBorder="1">
      <alignment/>
      <protection/>
    </xf>
    <xf numFmtId="170" fontId="15" fillId="4" borderId="6" xfId="24" applyNumberFormat="1" applyFont="1" applyFill="1" applyBorder="1">
      <alignment/>
      <protection/>
    </xf>
    <xf numFmtId="170" fontId="15" fillId="4" borderId="18" xfId="24" applyNumberFormat="1" applyFont="1" applyFill="1" applyBorder="1">
      <alignment/>
      <protection/>
    </xf>
    <xf numFmtId="164" fontId="14" fillId="7" borderId="16" xfId="24" applyFont="1" applyFill="1" applyBorder="1" applyAlignment="1">
      <alignment horizontal="center"/>
      <protection/>
    </xf>
    <xf numFmtId="170" fontId="14" fillId="7" borderId="28" xfId="24" applyNumberFormat="1" applyFont="1" applyFill="1" applyBorder="1">
      <alignment/>
      <protection/>
    </xf>
    <xf numFmtId="170" fontId="14" fillId="7" borderId="18" xfId="15" applyNumberFormat="1" applyFont="1" applyFill="1" applyBorder="1" applyAlignment="1" applyProtection="1">
      <alignment/>
      <protection/>
    </xf>
    <xf numFmtId="164" fontId="20" fillId="0" borderId="0" xfId="24" applyFont="1" applyAlignment="1">
      <alignment horizontal="left"/>
      <protection/>
    </xf>
    <xf numFmtId="164" fontId="13" fillId="0" borderId="0" xfId="24" applyFont="1">
      <alignment/>
      <protection/>
    </xf>
    <xf numFmtId="164" fontId="13" fillId="0" borderId="0" xfId="24" applyFont="1" applyAlignment="1">
      <alignment wrapText="1"/>
      <protection/>
    </xf>
    <xf numFmtId="164" fontId="20" fillId="0" borderId="0" xfId="24" applyFont="1">
      <alignment/>
      <protection/>
    </xf>
    <xf numFmtId="164" fontId="20" fillId="0" borderId="0" xfId="24" applyFont="1" applyAlignment="1">
      <alignment wrapText="1"/>
      <protection/>
    </xf>
    <xf numFmtId="164" fontId="17" fillId="7" borderId="16" xfId="24" applyFont="1" applyFill="1" applyBorder="1" applyAlignment="1">
      <alignment horizontal="center" vertical="center" wrapText="1"/>
      <protection/>
    </xf>
    <xf numFmtId="164" fontId="17" fillId="7" borderId="18" xfId="24" applyFont="1" applyFill="1" applyBorder="1" applyAlignment="1">
      <alignment horizontal="center" vertical="center" wrapText="1"/>
      <protection/>
    </xf>
    <xf numFmtId="164" fontId="17" fillId="7" borderId="33" xfId="24" applyFont="1" applyFill="1" applyBorder="1" applyAlignment="1">
      <alignment horizontal="center" vertical="center" wrapText="1"/>
      <protection/>
    </xf>
    <xf numFmtId="164" fontId="17" fillId="7" borderId="28" xfId="24" applyFont="1" applyFill="1" applyBorder="1" applyAlignment="1">
      <alignment horizontal="center" vertical="center" wrapText="1"/>
      <protection/>
    </xf>
    <xf numFmtId="164" fontId="17" fillId="7" borderId="34" xfId="24" applyFont="1" applyFill="1" applyBorder="1" applyAlignment="1">
      <alignment horizontal="center" vertical="center" wrapText="1"/>
      <protection/>
    </xf>
    <xf numFmtId="164" fontId="17" fillId="7" borderId="35" xfId="24" applyFont="1" applyFill="1" applyBorder="1" applyAlignment="1">
      <alignment horizontal="center" vertical="center" wrapText="1"/>
      <protection/>
    </xf>
    <xf numFmtId="164" fontId="17" fillId="7" borderId="36" xfId="24" applyFont="1" applyFill="1" applyBorder="1" applyAlignment="1">
      <alignment horizontal="center" vertical="center" wrapText="1"/>
      <protection/>
    </xf>
    <xf numFmtId="168" fontId="23" fillId="6" borderId="16" xfId="24" applyNumberFormat="1" applyFont="1" applyFill="1" applyBorder="1" applyAlignment="1">
      <alignment horizontal="center" vertical="center"/>
      <protection/>
    </xf>
    <xf numFmtId="172" fontId="23" fillId="6" borderId="17" xfId="24" applyNumberFormat="1" applyFont="1" applyFill="1" applyBorder="1" applyAlignment="1">
      <alignment horizontal="center" vertical="center" wrapText="1"/>
      <protection/>
    </xf>
    <xf numFmtId="172" fontId="23" fillId="6" borderId="25" xfId="24" applyNumberFormat="1" applyFont="1" applyFill="1" applyBorder="1" applyAlignment="1">
      <alignment horizontal="center" vertical="center" wrapText="1"/>
      <protection/>
    </xf>
    <xf numFmtId="172" fontId="23" fillId="6" borderId="17" xfId="24" applyNumberFormat="1" applyFont="1" applyFill="1" applyBorder="1" applyAlignment="1">
      <alignment horizontal="center" vertical="center"/>
      <protection/>
    </xf>
    <xf numFmtId="172" fontId="23" fillId="6" borderId="25" xfId="24" applyNumberFormat="1" applyFont="1" applyFill="1" applyBorder="1" applyAlignment="1">
      <alignment horizontal="center" vertical="center"/>
      <protection/>
    </xf>
    <xf numFmtId="172" fontId="23" fillId="6" borderId="26" xfId="24" applyNumberFormat="1" applyFont="1" applyFill="1" applyBorder="1" applyAlignment="1">
      <alignment horizontal="center" vertical="center"/>
      <protection/>
    </xf>
    <xf numFmtId="172" fontId="17" fillId="4" borderId="16" xfId="24" applyNumberFormat="1" applyFont="1" applyFill="1" applyBorder="1" applyAlignment="1">
      <alignment horizontal="center" vertical="center"/>
      <protection/>
    </xf>
    <xf numFmtId="164" fontId="17" fillId="4" borderId="17" xfId="24" applyFont="1" applyFill="1" applyBorder="1" applyAlignment="1">
      <alignment vertical="center" wrapText="1"/>
      <protection/>
    </xf>
    <xf numFmtId="173" fontId="24" fillId="4" borderId="17" xfId="24" applyNumberFormat="1" applyFont="1" applyFill="1" applyBorder="1" applyAlignment="1">
      <alignment horizontal="right" vertical="center" wrapText="1"/>
      <protection/>
    </xf>
    <xf numFmtId="173" fontId="24" fillId="4" borderId="18" xfId="24" applyNumberFormat="1" applyFont="1" applyFill="1" applyBorder="1" applyAlignment="1">
      <alignment horizontal="right" vertical="center" wrapText="1"/>
      <protection/>
    </xf>
    <xf numFmtId="172" fontId="24" fillId="6" borderId="37" xfId="24" applyNumberFormat="1" applyFont="1" applyFill="1" applyBorder="1" applyAlignment="1">
      <alignment horizontal="right" vertical="center"/>
      <protection/>
    </xf>
    <xf numFmtId="164" fontId="24" fillId="6" borderId="38" xfId="24" applyFont="1" applyFill="1" applyBorder="1" applyAlignment="1">
      <alignment vertical="center" wrapText="1"/>
      <protection/>
    </xf>
    <xf numFmtId="173" fontId="24" fillId="0" borderId="38" xfId="24" applyNumberFormat="1" applyFont="1" applyFill="1" applyBorder="1" applyAlignment="1">
      <alignment horizontal="right" vertical="center" wrapText="1"/>
      <protection/>
    </xf>
    <xf numFmtId="173" fontId="24" fillId="6" borderId="38" xfId="24" applyNumberFormat="1" applyFont="1" applyFill="1" applyBorder="1" applyAlignment="1">
      <alignment horizontal="right" vertical="center" wrapText="1"/>
      <protection/>
    </xf>
    <xf numFmtId="173" fontId="24" fillId="6" borderId="39" xfId="24" applyNumberFormat="1" applyFont="1" applyFill="1" applyBorder="1" applyAlignment="1">
      <alignment horizontal="right" vertical="center" wrapText="1"/>
      <protection/>
    </xf>
    <xf numFmtId="172" fontId="24" fillId="6" borderId="40" xfId="24" applyNumberFormat="1" applyFont="1" applyFill="1" applyBorder="1" applyAlignment="1">
      <alignment horizontal="right" vertical="center"/>
      <protection/>
    </xf>
    <xf numFmtId="164" fontId="24" fillId="6" borderId="41" xfId="24" applyFont="1" applyFill="1" applyBorder="1" applyAlignment="1">
      <alignment vertical="center" wrapText="1"/>
      <protection/>
    </xf>
    <xf numFmtId="173" fontId="24" fillId="6" borderId="41" xfId="24" applyNumberFormat="1" applyFont="1" applyFill="1" applyBorder="1" applyAlignment="1">
      <alignment horizontal="right" vertical="center" wrapText="1"/>
      <protection/>
    </xf>
    <xf numFmtId="173" fontId="24" fillId="6" borderId="42" xfId="24" applyNumberFormat="1" applyFont="1" applyFill="1" applyBorder="1" applyAlignment="1">
      <alignment horizontal="right" vertical="center" wrapText="1"/>
      <protection/>
    </xf>
    <xf numFmtId="164" fontId="17" fillId="4" borderId="17" xfId="24" applyFont="1" applyFill="1" applyBorder="1" applyAlignment="1">
      <alignment vertical="center"/>
      <protection/>
    </xf>
    <xf numFmtId="173" fontId="24" fillId="4" borderId="17" xfId="24" applyNumberFormat="1" applyFont="1" applyFill="1" applyBorder="1" applyAlignment="1">
      <alignment horizontal="right" vertical="center"/>
      <protection/>
    </xf>
    <xf numFmtId="173" fontId="24" fillId="4" borderId="18" xfId="24" applyNumberFormat="1" applyFont="1" applyFill="1" applyBorder="1" applyAlignment="1">
      <alignment horizontal="right" vertical="center"/>
      <protection/>
    </xf>
    <xf numFmtId="172" fontId="24" fillId="6" borderId="43" xfId="24" applyNumberFormat="1" applyFont="1" applyFill="1" applyBorder="1" applyAlignment="1">
      <alignment horizontal="right" vertical="center"/>
      <protection/>
    </xf>
    <xf numFmtId="164" fontId="24" fillId="6" borderId="44" xfId="24" applyFont="1" applyFill="1" applyBorder="1" applyAlignment="1">
      <alignment vertical="center" wrapText="1"/>
      <protection/>
    </xf>
    <xf numFmtId="173" fontId="24" fillId="0" borderId="44" xfId="24" applyNumberFormat="1" applyFont="1" applyFill="1" applyBorder="1" applyAlignment="1">
      <alignment horizontal="right" vertical="center" wrapText="1"/>
      <protection/>
    </xf>
    <xf numFmtId="173" fontId="24" fillId="6" borderId="44" xfId="24" applyNumberFormat="1" applyFont="1" applyFill="1" applyBorder="1" applyAlignment="1">
      <alignment horizontal="right" vertical="center" wrapText="1"/>
      <protection/>
    </xf>
    <xf numFmtId="173" fontId="24" fillId="6" borderId="45" xfId="24" applyNumberFormat="1" applyFont="1" applyFill="1" applyBorder="1" applyAlignment="1">
      <alignment horizontal="right" vertical="center" wrapText="1"/>
      <protection/>
    </xf>
    <xf numFmtId="173" fontId="24" fillId="0" borderId="41" xfId="24" applyNumberFormat="1" applyFont="1" applyFill="1" applyBorder="1" applyAlignment="1">
      <alignment horizontal="right" vertical="center" wrapText="1"/>
      <protection/>
    </xf>
    <xf numFmtId="172" fontId="17" fillId="4" borderId="1" xfId="24" applyNumberFormat="1" applyFont="1" applyFill="1" applyBorder="1" applyAlignment="1">
      <alignment horizontal="center" vertical="center"/>
      <protection/>
    </xf>
    <xf numFmtId="164" fontId="17" fillId="4" borderId="2" xfId="24" applyFont="1" applyFill="1" applyBorder="1" applyAlignment="1">
      <alignment vertical="center" wrapText="1"/>
      <protection/>
    </xf>
    <xf numFmtId="173" fontId="24" fillId="0" borderId="2" xfId="24" applyNumberFormat="1" applyFont="1" applyFill="1" applyBorder="1" applyAlignment="1">
      <alignment horizontal="right" vertical="center" wrapText="1"/>
      <protection/>
    </xf>
    <xf numFmtId="173" fontId="24" fillId="4" borderId="2" xfId="24" applyNumberFormat="1" applyFont="1" applyFill="1" applyBorder="1" applyAlignment="1">
      <alignment horizontal="right" vertical="center" wrapText="1"/>
      <protection/>
    </xf>
    <xf numFmtId="173" fontId="24" fillId="4" borderId="3" xfId="24" applyNumberFormat="1" applyFont="1" applyFill="1" applyBorder="1" applyAlignment="1">
      <alignment horizontal="right" vertical="center" wrapText="1"/>
      <protection/>
    </xf>
    <xf numFmtId="172" fontId="17" fillId="4" borderId="24" xfId="24" applyNumberFormat="1" applyFont="1" applyFill="1" applyBorder="1" applyAlignment="1">
      <alignment horizontal="center" vertical="center"/>
      <protection/>
    </xf>
    <xf numFmtId="164" fontId="17" fillId="4" borderId="25" xfId="24" applyFont="1" applyFill="1" applyBorder="1" applyAlignment="1">
      <alignment vertical="center"/>
      <protection/>
    </xf>
    <xf numFmtId="173" fontId="17" fillId="0" borderId="25" xfId="24" applyNumberFormat="1" applyFont="1" applyFill="1" applyBorder="1" applyAlignment="1">
      <alignment horizontal="right" vertical="center"/>
      <protection/>
    </xf>
    <xf numFmtId="173" fontId="17" fillId="4" borderId="25" xfId="24" applyNumberFormat="1" applyFont="1" applyFill="1" applyBorder="1" applyAlignment="1">
      <alignment horizontal="right" vertical="center"/>
      <protection/>
    </xf>
    <xf numFmtId="173" fontId="17" fillId="4" borderId="26" xfId="24" applyNumberFormat="1" applyFont="1" applyFill="1" applyBorder="1" applyAlignment="1">
      <alignment horizontal="right" vertical="center"/>
      <protection/>
    </xf>
    <xf numFmtId="164" fontId="17" fillId="7" borderId="16" xfId="24" applyFont="1" applyFill="1" applyBorder="1" applyAlignment="1">
      <alignment horizontal="center" vertical="center"/>
      <protection/>
    </xf>
    <xf numFmtId="164" fontId="17" fillId="7" borderId="17" xfId="24" applyFont="1" applyFill="1" applyBorder="1" applyAlignment="1">
      <alignment horizontal="left" vertical="center"/>
      <protection/>
    </xf>
    <xf numFmtId="173" fontId="17" fillId="7" borderId="17" xfId="24" applyNumberFormat="1" applyFont="1" applyFill="1" applyBorder="1" applyAlignment="1">
      <alignment horizontal="right" vertical="center"/>
      <protection/>
    </xf>
    <xf numFmtId="173" fontId="17" fillId="7" borderId="18" xfId="24" applyNumberFormat="1" applyFont="1" applyFill="1" applyBorder="1" applyAlignment="1">
      <alignment horizontal="right" vertical="center"/>
      <protection/>
    </xf>
    <xf numFmtId="164" fontId="25" fillId="7" borderId="16" xfId="24" applyFont="1" applyFill="1" applyBorder="1" applyAlignment="1">
      <alignment horizontal="center" vertical="center" wrapText="1"/>
      <protection/>
    </xf>
    <xf numFmtId="164" fontId="25" fillId="7" borderId="17" xfId="24" applyFont="1" applyFill="1" applyBorder="1" applyAlignment="1">
      <alignment horizontal="center" vertical="center" wrapText="1"/>
      <protection/>
    </xf>
    <xf numFmtId="164" fontId="25" fillId="7" borderId="5" xfId="24" applyFont="1" applyFill="1" applyBorder="1" applyAlignment="1">
      <alignment horizontal="center" vertical="center" wrapText="1"/>
      <protection/>
    </xf>
    <xf numFmtId="164" fontId="25" fillId="7" borderId="6" xfId="24" applyFont="1" applyFill="1" applyBorder="1" applyAlignment="1">
      <alignment horizontal="center" vertical="center" wrapText="1"/>
      <protection/>
    </xf>
    <xf numFmtId="164" fontId="25" fillId="7" borderId="11" xfId="24" applyFont="1" applyFill="1" applyBorder="1" applyAlignment="1">
      <alignment horizontal="center" vertical="center" wrapText="1"/>
      <protection/>
    </xf>
    <xf numFmtId="164" fontId="25" fillId="7" borderId="12" xfId="24" applyFont="1" applyFill="1" applyBorder="1" applyAlignment="1">
      <alignment horizontal="center" vertical="center" wrapText="1"/>
      <protection/>
    </xf>
    <xf numFmtId="168" fontId="24" fillId="0" borderId="16" xfId="24" applyNumberFormat="1" applyFont="1" applyBorder="1" applyAlignment="1">
      <alignment horizontal="center" vertical="center"/>
      <protection/>
    </xf>
    <xf numFmtId="168" fontId="24" fillId="0" borderId="17" xfId="24" applyNumberFormat="1" applyFont="1" applyBorder="1" applyAlignment="1">
      <alignment horizontal="center" vertical="center"/>
      <protection/>
    </xf>
    <xf numFmtId="172" fontId="24" fillId="0" borderId="17" xfId="24" applyNumberFormat="1" applyFont="1" applyBorder="1" applyAlignment="1">
      <alignment horizontal="center" vertical="center" wrapText="1"/>
      <protection/>
    </xf>
    <xf numFmtId="172" fontId="24" fillId="0" borderId="17" xfId="24" applyNumberFormat="1" applyFont="1" applyBorder="1" applyAlignment="1">
      <alignment horizontal="center" vertical="center"/>
      <protection/>
    </xf>
    <xf numFmtId="172" fontId="24" fillId="0" borderId="18" xfId="24" applyNumberFormat="1" applyFont="1" applyBorder="1" applyAlignment="1">
      <alignment horizontal="center" vertical="center"/>
      <protection/>
    </xf>
    <xf numFmtId="164" fontId="24" fillId="0" borderId="4" xfId="24" applyFont="1" applyFill="1" applyBorder="1" applyAlignment="1">
      <alignment horizontal="center" vertical="center"/>
      <protection/>
    </xf>
    <xf numFmtId="164" fontId="24" fillId="0" borderId="5" xfId="24" applyFont="1" applyFill="1" applyBorder="1" applyAlignment="1">
      <alignment horizontal="center" vertical="center"/>
      <protection/>
    </xf>
    <xf numFmtId="164" fontId="24" fillId="0" borderId="5" xfId="24" applyFont="1" applyFill="1" applyBorder="1" applyAlignment="1">
      <alignment vertical="center"/>
      <protection/>
    </xf>
    <xf numFmtId="173" fontId="24" fillId="0" borderId="5" xfId="24" applyNumberFormat="1" applyFont="1" applyFill="1" applyBorder="1" applyAlignment="1">
      <alignment horizontal="right" vertical="center"/>
      <protection/>
    </xf>
    <xf numFmtId="173" fontId="24" fillId="0" borderId="6" xfId="24" applyNumberFormat="1" applyFont="1" applyFill="1" applyBorder="1" applyAlignment="1">
      <alignment horizontal="right" vertical="center"/>
      <protection/>
    </xf>
    <xf numFmtId="172" fontId="24" fillId="4" borderId="7" xfId="24" applyNumberFormat="1" applyFont="1" applyFill="1" applyBorder="1" applyAlignment="1">
      <alignment horizontal="center" vertical="center"/>
      <protection/>
    </xf>
    <xf numFmtId="172" fontId="24" fillId="4" borderId="8" xfId="24" applyNumberFormat="1" applyFont="1" applyFill="1" applyBorder="1" applyAlignment="1">
      <alignment horizontal="center" vertical="center"/>
      <protection/>
    </xf>
    <xf numFmtId="164" fontId="24" fillId="4" borderId="8" xfId="24" applyFont="1" applyFill="1" applyBorder="1" applyAlignment="1">
      <alignment vertical="center" wrapText="1"/>
      <protection/>
    </xf>
    <xf numFmtId="173" fontId="24" fillId="4" borderId="8" xfId="24" applyNumberFormat="1" applyFont="1" applyFill="1" applyBorder="1" applyAlignment="1">
      <alignment horizontal="right" vertical="center" wrapText="1"/>
      <protection/>
    </xf>
    <xf numFmtId="173" fontId="24" fillId="4" borderId="9" xfId="24" applyNumberFormat="1" applyFont="1" applyFill="1" applyBorder="1" applyAlignment="1">
      <alignment horizontal="right" vertical="center" wrapText="1"/>
      <protection/>
    </xf>
    <xf numFmtId="172" fontId="24" fillId="0" borderId="7" xfId="24" applyNumberFormat="1" applyFont="1" applyBorder="1" applyAlignment="1">
      <alignment horizontal="center" vertical="center"/>
      <protection/>
    </xf>
    <xf numFmtId="172" fontId="24" fillId="0" borderId="8" xfId="24" applyNumberFormat="1" applyFont="1" applyBorder="1" applyAlignment="1">
      <alignment horizontal="center" vertical="center"/>
      <protection/>
    </xf>
    <xf numFmtId="164" fontId="24" fillId="0" borderId="8" xfId="24" applyFont="1" applyFill="1" applyBorder="1" applyAlignment="1">
      <alignment vertical="center" wrapText="1"/>
      <protection/>
    </xf>
    <xf numFmtId="173" fontId="24" fillId="12" borderId="8" xfId="24" applyNumberFormat="1" applyFont="1" applyFill="1" applyBorder="1" applyAlignment="1">
      <alignment horizontal="right" vertical="center" wrapText="1"/>
      <protection/>
    </xf>
    <xf numFmtId="173" fontId="24" fillId="0" borderId="8" xfId="24" applyNumberFormat="1" applyFont="1" applyFill="1" applyBorder="1" applyAlignment="1">
      <alignment horizontal="right" vertical="center"/>
      <protection/>
    </xf>
    <xf numFmtId="173" fontId="24" fillId="12" borderId="8" xfId="24" applyNumberFormat="1" applyFont="1" applyFill="1" applyBorder="1" applyAlignment="1">
      <alignment horizontal="right" vertical="center"/>
      <protection/>
    </xf>
    <xf numFmtId="173" fontId="24" fillId="6" borderId="8" xfId="24" applyNumberFormat="1" applyFont="1" applyFill="1" applyBorder="1" applyAlignment="1">
      <alignment horizontal="right" vertical="center"/>
      <protection/>
    </xf>
    <xf numFmtId="173" fontId="24" fillId="0" borderId="9" xfId="24" applyNumberFormat="1" applyFont="1" applyFill="1" applyBorder="1" applyAlignment="1">
      <alignment horizontal="right" vertical="center"/>
      <protection/>
    </xf>
    <xf numFmtId="173" fontId="24" fillId="0" borderId="8" xfId="24" applyNumberFormat="1" applyFont="1" applyFill="1" applyBorder="1" applyAlignment="1">
      <alignment horizontal="right" vertical="center" wrapText="1"/>
      <protection/>
    </xf>
    <xf numFmtId="172" fontId="24" fillId="0" borderId="7" xfId="24" applyNumberFormat="1" applyFont="1" applyFill="1" applyBorder="1" applyAlignment="1">
      <alignment horizontal="center" vertical="center"/>
      <protection/>
    </xf>
    <xf numFmtId="172" fontId="24" fillId="0" borderId="8" xfId="24" applyNumberFormat="1" applyFont="1" applyFill="1" applyBorder="1" applyAlignment="1">
      <alignment horizontal="center" vertical="center"/>
      <protection/>
    </xf>
    <xf numFmtId="164" fontId="24" fillId="12" borderId="8" xfId="24" applyFont="1" applyFill="1" applyBorder="1" applyAlignment="1">
      <alignment vertical="center" wrapText="1"/>
      <protection/>
    </xf>
    <xf numFmtId="164" fontId="27" fillId="0" borderId="8" xfId="24" applyFont="1" applyFill="1" applyBorder="1" applyAlignment="1">
      <alignment vertical="center" wrapText="1"/>
      <protection/>
    </xf>
    <xf numFmtId="164" fontId="24" fillId="4" borderId="8" xfId="24" applyFont="1" applyFill="1" applyBorder="1" applyAlignment="1">
      <alignment vertical="center"/>
      <protection/>
    </xf>
    <xf numFmtId="173" fontId="24" fillId="4" borderId="8" xfId="24" applyNumberFormat="1" applyFont="1" applyFill="1" applyBorder="1" applyAlignment="1">
      <alignment horizontal="right" vertical="center"/>
      <protection/>
    </xf>
    <xf numFmtId="173" fontId="24" fillId="4" borderId="9" xfId="24" applyNumberFormat="1" applyFont="1" applyFill="1" applyBorder="1" applyAlignment="1">
      <alignment horizontal="right" vertical="center"/>
      <protection/>
    </xf>
    <xf numFmtId="172" fontId="24" fillId="4" borderId="8" xfId="24" applyNumberFormat="1" applyFont="1" applyFill="1" applyBorder="1" applyAlignment="1">
      <alignment horizontal="center" vertical="center" wrapText="1"/>
      <protection/>
    </xf>
    <xf numFmtId="172" fontId="24" fillId="7" borderId="7" xfId="24" applyNumberFormat="1" applyFont="1" applyFill="1" applyBorder="1" applyAlignment="1">
      <alignment horizontal="center" vertical="center"/>
      <protection/>
    </xf>
    <xf numFmtId="172" fontId="24" fillId="7" borderId="8" xfId="24" applyNumberFormat="1" applyFont="1" applyFill="1" applyBorder="1" applyAlignment="1">
      <alignment horizontal="center" vertical="center"/>
      <protection/>
    </xf>
    <xf numFmtId="164" fontId="24" fillId="7" borderId="8" xfId="24" applyFont="1" applyFill="1" applyBorder="1" applyAlignment="1">
      <alignment vertical="center" wrapText="1"/>
      <protection/>
    </xf>
    <xf numFmtId="173" fontId="24" fillId="7" borderId="8" xfId="24" applyNumberFormat="1" applyFont="1" applyFill="1" applyBorder="1" applyAlignment="1">
      <alignment horizontal="right" vertical="center" wrapText="1"/>
      <protection/>
    </xf>
    <xf numFmtId="173" fontId="24" fillId="7" borderId="9" xfId="24" applyNumberFormat="1" applyFont="1" applyFill="1" applyBorder="1" applyAlignment="1">
      <alignment horizontal="right" vertical="center" wrapText="1"/>
      <protection/>
    </xf>
    <xf numFmtId="164" fontId="24" fillId="0" borderId="7" xfId="24" applyFont="1" applyBorder="1" applyAlignment="1">
      <alignment horizontal="center" vertical="center"/>
      <protection/>
    </xf>
    <xf numFmtId="164" fontId="24" fillId="0" borderId="8" xfId="24" applyFont="1" applyBorder="1" applyAlignment="1">
      <alignment horizontal="center" vertical="center"/>
      <protection/>
    </xf>
    <xf numFmtId="164" fontId="24" fillId="0" borderId="8" xfId="24" applyFont="1" applyFill="1" applyBorder="1" applyAlignment="1">
      <alignment vertical="center"/>
      <protection/>
    </xf>
    <xf numFmtId="164" fontId="24" fillId="0" borderId="8" xfId="24" applyFont="1" applyBorder="1" applyAlignment="1">
      <alignment vertical="center"/>
      <protection/>
    </xf>
    <xf numFmtId="164" fontId="24" fillId="7" borderId="10" xfId="24" applyFont="1" applyFill="1" applyBorder="1" applyAlignment="1">
      <alignment horizontal="center" vertical="center"/>
      <protection/>
    </xf>
    <xf numFmtId="164" fontId="24" fillId="7" borderId="11" xfId="24" applyFont="1" applyFill="1" applyBorder="1" applyAlignment="1">
      <alignment horizontal="center" vertical="center"/>
      <protection/>
    </xf>
    <xf numFmtId="164" fontId="24" fillId="7" borderId="11" xfId="24" applyFont="1" applyFill="1" applyBorder="1" applyAlignment="1">
      <alignment horizontal="left" vertical="center"/>
      <protection/>
    </xf>
    <xf numFmtId="173" fontId="24" fillId="7" borderId="11" xfId="24" applyNumberFormat="1" applyFont="1" applyFill="1" applyBorder="1" applyAlignment="1">
      <alignment horizontal="right" vertical="center"/>
      <protection/>
    </xf>
    <xf numFmtId="173" fontId="24" fillId="7" borderId="12" xfId="24" applyNumberFormat="1" applyFont="1" applyFill="1" applyBorder="1" applyAlignment="1">
      <alignment horizontal="right" vertical="center"/>
      <protection/>
    </xf>
    <xf numFmtId="164" fontId="24" fillId="7" borderId="16" xfId="24" applyFont="1" applyFill="1" applyBorder="1" applyAlignment="1">
      <alignment horizontal="center" vertical="center"/>
      <protection/>
    </xf>
    <xf numFmtId="164" fontId="24" fillId="7" borderId="17" xfId="24" applyFont="1" applyFill="1" applyBorder="1" applyAlignment="1">
      <alignment horizontal="center" vertical="center"/>
      <protection/>
    </xf>
    <xf numFmtId="164" fontId="24" fillId="7" borderId="17" xfId="24" applyFont="1" applyFill="1" applyBorder="1" applyAlignment="1">
      <alignment horizontal="left" vertical="center"/>
      <protection/>
    </xf>
    <xf numFmtId="173" fontId="24" fillId="7" borderId="17" xfId="24" applyNumberFormat="1" applyFont="1" applyFill="1" applyBorder="1" applyAlignment="1">
      <alignment horizontal="right" vertical="center"/>
      <protection/>
    </xf>
    <xf numFmtId="173" fontId="24" fillId="7" borderId="18" xfId="24" applyNumberFormat="1" applyFont="1" applyFill="1" applyBorder="1" applyAlignment="1">
      <alignment horizontal="right" vertical="center"/>
      <protection/>
    </xf>
    <xf numFmtId="164" fontId="15" fillId="0" borderId="0" xfId="24" applyFont="1" applyBorder="1">
      <alignment/>
      <protection/>
    </xf>
    <xf numFmtId="173" fontId="24" fillId="0" borderId="0" xfId="24" applyNumberFormat="1" applyFont="1" applyFill="1" applyBorder="1" applyAlignment="1">
      <alignment horizontal="right" vertical="center"/>
      <protection/>
    </xf>
    <xf numFmtId="173" fontId="1" fillId="0" borderId="0" xfId="24" applyNumberFormat="1" applyBorder="1">
      <alignment/>
      <protection/>
    </xf>
    <xf numFmtId="164" fontId="28" fillId="6" borderId="0" xfId="24" applyFont="1" applyFill="1" applyAlignment="1">
      <alignment vertical="center"/>
      <protection/>
    </xf>
    <xf numFmtId="167" fontId="28" fillId="6" borderId="0" xfId="23" applyNumberFormat="1" applyFont="1" applyFill="1" applyBorder="1" applyAlignment="1" applyProtection="1">
      <alignment horizontal="center" vertical="center"/>
      <protection/>
    </xf>
    <xf numFmtId="167" fontId="24" fillId="6" borderId="0" xfId="23" applyNumberFormat="1" applyFont="1" applyFill="1" applyBorder="1" applyAlignment="1" applyProtection="1">
      <alignment vertical="center"/>
      <protection/>
    </xf>
    <xf numFmtId="167" fontId="24" fillId="6" borderId="0" xfId="23" applyNumberFormat="1" applyFont="1" applyFill="1" applyBorder="1" applyAlignment="1" applyProtection="1">
      <alignment horizontal="right" vertical="center"/>
      <protection/>
    </xf>
    <xf numFmtId="164" fontId="24" fillId="7" borderId="16" xfId="24" applyFont="1" applyFill="1" applyBorder="1" applyAlignment="1">
      <alignment horizontal="center" vertical="center" wrapText="1"/>
      <protection/>
    </xf>
    <xf numFmtId="167" fontId="24" fillId="7" borderId="17" xfId="23" applyNumberFormat="1" applyFont="1" applyFill="1" applyBorder="1" applyAlignment="1" applyProtection="1">
      <alignment horizontal="center" vertical="center"/>
      <protection/>
    </xf>
    <xf numFmtId="164" fontId="24" fillId="7" borderId="18" xfId="24" applyNumberFormat="1" applyFont="1" applyFill="1" applyBorder="1" applyAlignment="1">
      <alignment horizontal="center" vertical="center"/>
      <protection/>
    </xf>
    <xf numFmtId="164" fontId="24" fillId="0" borderId="0" xfId="24" applyFont="1" applyFill="1" applyBorder="1" applyAlignment="1">
      <alignment horizontal="center" vertical="center"/>
      <protection/>
    </xf>
    <xf numFmtId="164" fontId="24" fillId="6" borderId="46" xfId="24" applyFont="1" applyFill="1" applyBorder="1" applyAlignment="1">
      <alignment horizontal="center" vertical="center"/>
      <protection/>
    </xf>
    <xf numFmtId="164" fontId="24" fillId="6" borderId="47" xfId="24" applyFont="1" applyFill="1" applyBorder="1" applyAlignment="1">
      <alignment horizontal="left" vertical="center"/>
      <protection/>
    </xf>
    <xf numFmtId="174" fontId="24" fillId="12" borderId="48" xfId="24" applyNumberFormat="1" applyFont="1" applyFill="1" applyBorder="1" applyAlignment="1">
      <alignment vertical="center"/>
      <protection/>
    </xf>
    <xf numFmtId="174" fontId="24" fillId="0" borderId="0" xfId="24" applyNumberFormat="1" applyFont="1" applyFill="1" applyBorder="1" applyAlignment="1">
      <alignment vertical="center"/>
      <protection/>
    </xf>
    <xf numFmtId="174" fontId="24" fillId="0" borderId="0" xfId="24" applyNumberFormat="1" applyFont="1" applyFill="1" applyBorder="1" applyAlignment="1" applyProtection="1">
      <alignment horizontal="right" vertical="center"/>
      <protection locked="0"/>
    </xf>
    <xf numFmtId="164" fontId="24" fillId="6" borderId="7" xfId="24" applyFont="1" applyFill="1" applyBorder="1" applyAlignment="1">
      <alignment horizontal="center" vertical="center"/>
      <protection/>
    </xf>
    <xf numFmtId="164" fontId="24" fillId="6" borderId="8" xfId="24" applyFont="1" applyFill="1" applyBorder="1" applyAlignment="1">
      <alignment horizontal="left" vertical="center"/>
      <protection/>
    </xf>
    <xf numFmtId="174" fontId="24" fillId="12" borderId="9" xfId="24" applyNumberFormat="1" applyFont="1" applyFill="1" applyBorder="1" applyAlignment="1">
      <alignment vertical="center"/>
      <protection/>
    </xf>
    <xf numFmtId="174" fontId="24" fillId="6" borderId="9" xfId="24" applyNumberFormat="1" applyFont="1" applyFill="1" applyBorder="1" applyAlignment="1" applyProtection="1">
      <alignment horizontal="right" vertical="center"/>
      <protection locked="0"/>
    </xf>
    <xf numFmtId="164" fontId="17" fillId="6" borderId="10" xfId="24" applyFont="1" applyFill="1" applyBorder="1" applyAlignment="1">
      <alignment horizontal="center" vertical="center"/>
      <protection/>
    </xf>
    <xf numFmtId="164" fontId="17" fillId="6" borderId="11" xfId="24" applyFont="1" applyFill="1" applyBorder="1" applyAlignment="1">
      <alignment horizontal="left" vertical="center"/>
      <protection/>
    </xf>
    <xf numFmtId="174" fontId="17" fillId="4" borderId="12" xfId="22" applyNumberFormat="1" applyFont="1" applyFill="1" applyBorder="1" applyAlignment="1" applyProtection="1">
      <alignment horizontal="right" vertical="center"/>
      <protection/>
    </xf>
    <xf numFmtId="174" fontId="24" fillId="0" borderId="0" xfId="22" applyNumberFormat="1" applyFont="1" applyFill="1" applyBorder="1" applyAlignment="1" applyProtection="1">
      <alignment horizontal="right" vertical="center"/>
      <protection/>
    </xf>
    <xf numFmtId="164" fontId="24" fillId="6" borderId="0" xfId="24" applyFont="1" applyFill="1" applyAlignment="1">
      <alignment vertical="center"/>
      <protection/>
    </xf>
    <xf numFmtId="164" fontId="24" fillId="6" borderId="0" xfId="24" applyFont="1" applyFill="1" applyBorder="1" applyAlignment="1">
      <alignment vertical="center"/>
      <protection/>
    </xf>
    <xf numFmtId="173" fontId="24" fillId="6" borderId="0" xfId="24" applyNumberFormat="1" applyFont="1" applyFill="1" applyBorder="1" applyAlignment="1">
      <alignment vertical="center"/>
      <protection/>
    </xf>
    <xf numFmtId="164" fontId="24" fillId="6" borderId="0" xfId="24" applyFont="1" applyFill="1" applyBorder="1" applyAlignment="1">
      <alignment horizontal="center" vertical="center"/>
      <protection/>
    </xf>
    <xf numFmtId="164" fontId="24" fillId="6" borderId="0" xfId="24" applyFont="1" applyFill="1" applyAlignment="1">
      <alignment horizontal="right" vertical="center"/>
      <protection/>
    </xf>
    <xf numFmtId="164" fontId="24" fillId="7" borderId="17" xfId="24" applyFont="1" applyFill="1" applyBorder="1" applyAlignment="1">
      <alignment horizontal="center" vertical="center" wrapText="1"/>
      <protection/>
    </xf>
    <xf numFmtId="164" fontId="24" fillId="7" borderId="18" xfId="24" applyFont="1" applyFill="1" applyBorder="1" applyAlignment="1">
      <alignment horizontal="center" vertical="center" wrapText="1"/>
      <protection/>
    </xf>
    <xf numFmtId="164" fontId="24" fillId="6" borderId="0" xfId="24" applyFont="1" applyFill="1" applyBorder="1" applyAlignment="1">
      <alignment horizontal="center" vertical="center" wrapText="1"/>
      <protection/>
    </xf>
    <xf numFmtId="164" fontId="24" fillId="4" borderId="16" xfId="24" applyFont="1" applyFill="1" applyBorder="1" applyAlignment="1">
      <alignment horizontal="center" vertical="center"/>
      <protection/>
    </xf>
    <xf numFmtId="164" fontId="24" fillId="4" borderId="17" xfId="24" applyFont="1" applyFill="1" applyBorder="1" applyAlignment="1">
      <alignment horizontal="center" vertical="center"/>
      <protection/>
    </xf>
    <xf numFmtId="164" fontId="24" fillId="4" borderId="17" xfId="24" applyFont="1" applyFill="1" applyBorder="1" applyAlignment="1">
      <alignment vertical="center"/>
      <protection/>
    </xf>
    <xf numFmtId="174" fontId="24" fillId="4" borderId="18" xfId="24" applyNumberFormat="1" applyFont="1" applyFill="1" applyBorder="1" applyAlignment="1">
      <alignment horizontal="right" vertical="center"/>
      <protection/>
    </xf>
    <xf numFmtId="173" fontId="24" fillId="6" borderId="0" xfId="24" applyNumberFormat="1" applyFont="1" applyFill="1" applyBorder="1" applyAlignment="1">
      <alignment horizontal="right" vertical="center"/>
      <protection/>
    </xf>
    <xf numFmtId="164" fontId="24" fillId="6" borderId="4" xfId="24" applyFont="1" applyFill="1" applyBorder="1" applyAlignment="1">
      <alignment horizontal="center" vertical="center"/>
      <protection/>
    </xf>
    <xf numFmtId="164" fontId="24" fillId="6" borderId="5" xfId="24" applyFont="1" applyFill="1" applyBorder="1" applyAlignment="1">
      <alignment horizontal="center" vertical="center"/>
      <protection/>
    </xf>
    <xf numFmtId="164" fontId="24" fillId="6" borderId="5" xfId="24" applyFont="1" applyFill="1" applyBorder="1" applyAlignment="1">
      <alignment vertical="center"/>
      <protection/>
    </xf>
    <xf numFmtId="173" fontId="24" fillId="12" borderId="5" xfId="24" applyNumberFormat="1" applyFont="1" applyFill="1" applyBorder="1" applyAlignment="1">
      <alignment horizontal="right" vertical="center"/>
      <protection/>
    </xf>
    <xf numFmtId="174" fontId="24" fillId="12" borderId="6" xfId="24" applyNumberFormat="1" applyFont="1" applyFill="1" applyBorder="1" applyAlignment="1">
      <alignment horizontal="right" vertical="center"/>
      <protection/>
    </xf>
    <xf numFmtId="164" fontId="24" fillId="6" borderId="8" xfId="24" applyFont="1" applyFill="1" applyBorder="1" applyAlignment="1">
      <alignment horizontal="center" vertical="center"/>
      <protection/>
    </xf>
    <xf numFmtId="164" fontId="24" fillId="6" borderId="8" xfId="24" applyFont="1" applyFill="1" applyBorder="1" applyAlignment="1">
      <alignment vertical="center"/>
      <protection/>
    </xf>
    <xf numFmtId="174" fontId="24" fillId="12" borderId="9" xfId="24" applyNumberFormat="1" applyFont="1" applyFill="1" applyBorder="1" applyAlignment="1">
      <alignment horizontal="right" vertical="center"/>
      <protection/>
    </xf>
    <xf numFmtId="164" fontId="24" fillId="6" borderId="10" xfId="24" applyFont="1" applyFill="1" applyBorder="1" applyAlignment="1">
      <alignment horizontal="center" vertical="center"/>
      <protection/>
    </xf>
    <xf numFmtId="164" fontId="24" fillId="6" borderId="11" xfId="24" applyFont="1" applyFill="1" applyBorder="1" applyAlignment="1">
      <alignment horizontal="center" vertical="center" wrapText="1"/>
      <protection/>
    </xf>
    <xf numFmtId="164" fontId="24" fillId="6" borderId="11" xfId="24" applyFont="1" applyFill="1" applyBorder="1" applyAlignment="1">
      <alignment vertical="center"/>
      <protection/>
    </xf>
    <xf numFmtId="173" fontId="24" fillId="12" borderId="11" xfId="24" applyNumberFormat="1" applyFont="1" applyFill="1" applyBorder="1" applyAlignment="1">
      <alignment horizontal="right" vertical="center"/>
      <protection/>
    </xf>
    <xf numFmtId="174" fontId="24" fillId="12" borderId="12" xfId="24" applyNumberFormat="1" applyFont="1" applyFill="1" applyBorder="1" applyAlignment="1">
      <alignment horizontal="right" vertical="center"/>
      <protection/>
    </xf>
    <xf numFmtId="164" fontId="24" fillId="4" borderId="17" xfId="24" applyFont="1" applyFill="1" applyBorder="1" applyAlignment="1">
      <alignment horizontal="center" vertical="center" wrapText="1"/>
      <protection/>
    </xf>
    <xf numFmtId="174" fontId="1" fillId="4" borderId="18" xfId="24" applyNumberFormat="1" applyFont="1" applyFill="1" applyBorder="1" applyAlignment="1">
      <alignment horizontal="right" vertical="center"/>
      <protection/>
    </xf>
    <xf numFmtId="164" fontId="24" fillId="6" borderId="47" xfId="24" applyFont="1" applyFill="1" applyBorder="1" applyAlignment="1">
      <alignment horizontal="center" vertical="center"/>
      <protection/>
    </xf>
    <xf numFmtId="164" fontId="24" fillId="6" borderId="47" xfId="24" applyFont="1" applyFill="1" applyBorder="1" applyAlignment="1">
      <alignment vertical="center"/>
      <protection/>
    </xf>
    <xf numFmtId="173" fontId="24" fillId="12" borderId="47" xfId="24" applyNumberFormat="1" applyFont="1" applyFill="1" applyBorder="1" applyAlignment="1">
      <alignment horizontal="right" vertical="center"/>
      <protection/>
    </xf>
    <xf numFmtId="174" fontId="24" fillId="12" borderId="48" xfId="24" applyNumberFormat="1" applyFont="1" applyFill="1" applyBorder="1" applyAlignment="1">
      <alignment horizontal="right" vertical="center"/>
      <protection/>
    </xf>
    <xf numFmtId="164" fontId="24" fillId="6" borderId="8" xfId="24" applyFont="1" applyFill="1" applyBorder="1" applyAlignment="1">
      <alignment vertical="center" wrapText="1"/>
      <protection/>
    </xf>
    <xf numFmtId="164" fontId="24" fillId="6" borderId="13" xfId="24" applyFont="1" applyFill="1" applyBorder="1" applyAlignment="1">
      <alignment horizontal="center" vertical="center"/>
      <protection/>
    </xf>
    <xf numFmtId="164" fontId="24" fillId="6" borderId="14" xfId="24" applyFont="1" applyFill="1" applyBorder="1" applyAlignment="1">
      <alignment horizontal="center" vertical="center" wrapText="1"/>
      <protection/>
    </xf>
    <xf numFmtId="164" fontId="24" fillId="6" borderId="14" xfId="24" applyFont="1" applyFill="1" applyBorder="1" applyAlignment="1">
      <alignment vertical="center"/>
      <protection/>
    </xf>
    <xf numFmtId="173" fontId="24" fillId="12" borderId="14" xfId="24" applyNumberFormat="1" applyFont="1" applyFill="1" applyBorder="1" applyAlignment="1">
      <alignment horizontal="right" vertical="center"/>
      <protection/>
    </xf>
    <xf numFmtId="174" fontId="24" fillId="12" borderId="15" xfId="24" applyNumberFormat="1" applyFont="1" applyFill="1" applyBorder="1" applyAlignment="1">
      <alignment horizontal="right" vertical="center"/>
      <protection/>
    </xf>
    <xf numFmtId="164" fontId="24" fillId="7" borderId="17" xfId="24" applyFont="1" applyFill="1" applyBorder="1" applyAlignment="1">
      <alignment vertical="center"/>
      <protection/>
    </xf>
    <xf numFmtId="174" fontId="24" fillId="7" borderId="18" xfId="24" applyNumberFormat="1" applyFont="1" applyFill="1" applyBorder="1" applyAlignment="1">
      <alignment horizontal="right" vertical="center"/>
      <protection/>
    </xf>
    <xf numFmtId="164" fontId="4" fillId="0" borderId="0" xfId="24" applyFont="1">
      <alignment/>
      <protection/>
    </xf>
    <xf numFmtId="164" fontId="1" fillId="0" borderId="0" xfId="24" applyFill="1" applyBorder="1">
      <alignment/>
      <protection/>
    </xf>
    <xf numFmtId="164" fontId="17" fillId="0" borderId="0" xfId="24" applyFont="1" applyBorder="1">
      <alignment/>
      <protection/>
    </xf>
    <xf numFmtId="164" fontId="24" fillId="0" borderId="0" xfId="24" applyFont="1" applyBorder="1">
      <alignment/>
      <protection/>
    </xf>
    <xf numFmtId="164" fontId="4" fillId="0" borderId="0" xfId="24" applyFont="1" applyFill="1" applyBorder="1">
      <alignment/>
      <protection/>
    </xf>
    <xf numFmtId="164" fontId="17" fillId="7" borderId="17" xfId="24" applyFont="1" applyFill="1" applyBorder="1" applyAlignment="1">
      <alignment horizontal="center" vertical="center" wrapText="1"/>
      <protection/>
    </xf>
    <xf numFmtId="167" fontId="17" fillId="7" borderId="18" xfId="23" applyNumberFormat="1" applyFont="1" applyFill="1" applyBorder="1" applyAlignment="1" applyProtection="1">
      <alignment horizontal="center" vertical="center" wrapText="1"/>
      <protection/>
    </xf>
    <xf numFmtId="167" fontId="24" fillId="0" borderId="0" xfId="23" applyNumberFormat="1" applyFont="1" applyFill="1" applyBorder="1" applyAlignment="1" applyProtection="1">
      <alignment horizontal="center" vertical="center"/>
      <protection/>
    </xf>
    <xf numFmtId="164" fontId="24" fillId="0" borderId="0" xfId="24" applyFont="1" applyFill="1" applyBorder="1" applyAlignment="1">
      <alignment horizontal="center" vertical="center" wrapText="1"/>
      <protection/>
    </xf>
    <xf numFmtId="164" fontId="24" fillId="6" borderId="46" xfId="24" applyNumberFormat="1" applyFont="1" applyFill="1" applyBorder="1" applyAlignment="1">
      <alignment horizontal="center" vertical="center"/>
      <protection/>
    </xf>
    <xf numFmtId="167" fontId="24" fillId="6" borderId="47" xfId="23" applyNumberFormat="1" applyFont="1" applyFill="1" applyBorder="1" applyAlignment="1" applyProtection="1">
      <alignment horizontal="left" vertical="center" wrapText="1"/>
      <protection/>
    </xf>
    <xf numFmtId="173" fontId="24" fillId="0" borderId="48" xfId="23" applyNumberFormat="1" applyFont="1" applyFill="1" applyBorder="1" applyAlignment="1" applyProtection="1">
      <alignment horizontal="right" vertical="center" wrapText="1"/>
      <protection/>
    </xf>
    <xf numFmtId="173" fontId="24" fillId="0" borderId="0" xfId="23" applyNumberFormat="1" applyFont="1" applyFill="1" applyBorder="1" applyAlignment="1" applyProtection="1">
      <alignment horizontal="right" vertical="center" wrapText="1"/>
      <protection/>
    </xf>
    <xf numFmtId="164" fontId="24" fillId="6" borderId="7" xfId="24" applyNumberFormat="1" applyFont="1" applyFill="1" applyBorder="1" applyAlignment="1">
      <alignment horizontal="center" vertical="center"/>
      <protection/>
    </xf>
    <xf numFmtId="167" fontId="24" fillId="6" borderId="8" xfId="23" applyNumberFormat="1" applyFont="1" applyFill="1" applyBorder="1" applyAlignment="1" applyProtection="1">
      <alignment horizontal="left" vertical="center" wrapText="1"/>
      <protection/>
    </xf>
    <xf numFmtId="173" fontId="24" fillId="0" borderId="9" xfId="23" applyNumberFormat="1" applyFont="1" applyFill="1" applyBorder="1" applyAlignment="1" applyProtection="1">
      <alignment horizontal="right" vertical="center" wrapText="1"/>
      <protection/>
    </xf>
    <xf numFmtId="167" fontId="24" fillId="0" borderId="8" xfId="23" applyNumberFormat="1" applyFont="1" applyFill="1" applyBorder="1" applyAlignment="1" applyProtection="1">
      <alignment horizontal="left" vertical="center" wrapText="1"/>
      <protection/>
    </xf>
    <xf numFmtId="164" fontId="24" fillId="6" borderId="13" xfId="24" applyNumberFormat="1" applyFont="1" applyFill="1" applyBorder="1" applyAlignment="1">
      <alignment horizontal="center" vertical="center"/>
      <protection/>
    </xf>
    <xf numFmtId="167" fontId="24" fillId="6" borderId="14" xfId="23" applyNumberFormat="1" applyFont="1" applyFill="1" applyBorder="1" applyAlignment="1" applyProtection="1">
      <alignment horizontal="left" vertical="center" wrapText="1"/>
      <protection/>
    </xf>
    <xf numFmtId="173" fontId="24" fillId="0" borderId="15" xfId="23" applyNumberFormat="1" applyFont="1" applyFill="1" applyBorder="1" applyAlignment="1" applyProtection="1">
      <alignment horizontal="right" vertical="center" wrapText="1"/>
      <protection/>
    </xf>
    <xf numFmtId="164" fontId="17" fillId="7" borderId="16" xfId="24" applyNumberFormat="1" applyFont="1" applyFill="1" applyBorder="1" applyAlignment="1">
      <alignment horizontal="center" vertical="center"/>
      <protection/>
    </xf>
    <xf numFmtId="164" fontId="17" fillId="7" borderId="17" xfId="24" applyFont="1" applyFill="1" applyBorder="1" applyAlignment="1">
      <alignment vertical="center"/>
      <protection/>
    </xf>
    <xf numFmtId="164" fontId="14" fillId="0" borderId="0" xfId="24" applyFont="1">
      <alignment/>
      <protection/>
    </xf>
    <xf numFmtId="167" fontId="24" fillId="7" borderId="18" xfId="23" applyNumberFormat="1" applyFont="1" applyFill="1" applyBorder="1" applyAlignment="1" applyProtection="1">
      <alignment horizontal="center" vertical="center" wrapText="1"/>
      <protection/>
    </xf>
    <xf numFmtId="173" fontId="24" fillId="12" borderId="48" xfId="23" applyNumberFormat="1" applyFont="1" applyFill="1" applyBorder="1" applyAlignment="1" applyProtection="1">
      <alignment horizontal="right" vertical="center" wrapText="1"/>
      <protection/>
    </xf>
    <xf numFmtId="173" fontId="24" fillId="12" borderId="9" xfId="23" applyNumberFormat="1" applyFont="1" applyFill="1" applyBorder="1" applyAlignment="1" applyProtection="1">
      <alignment horizontal="right" vertical="center" wrapText="1"/>
      <protection/>
    </xf>
    <xf numFmtId="164" fontId="24" fillId="6" borderId="10" xfId="24" applyNumberFormat="1" applyFont="1" applyFill="1" applyBorder="1" applyAlignment="1">
      <alignment horizontal="center" vertical="center"/>
      <protection/>
    </xf>
    <xf numFmtId="167" fontId="24" fillId="6" borderId="11" xfId="23" applyNumberFormat="1" applyFont="1" applyFill="1" applyBorder="1" applyAlignment="1" applyProtection="1">
      <alignment horizontal="left" vertical="center" wrapText="1"/>
      <protection/>
    </xf>
    <xf numFmtId="173" fontId="24" fillId="4" borderId="12" xfId="23" applyNumberFormat="1" applyFont="1" applyFill="1" applyBorder="1" applyAlignment="1" applyProtection="1">
      <alignment horizontal="right" vertical="center" wrapText="1"/>
      <protection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Normal 3" xfId="21"/>
    <cellStyle name="Percent 2" xfId="22"/>
    <cellStyle name="Standard_A" xfId="23"/>
    <cellStyle name="Excel Built-in Normal" xfId="24"/>
    <cellStyle name="Excel Built-in Normal 1" xfId="25"/>
    <cellStyle name="Excel Built-in Bad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99"/>
      <rgbColor rgb="00808000"/>
      <rgbColor rgb="00800080"/>
      <rgbColor rgb="00008080"/>
      <rgbColor rgb="00D9D9D9"/>
      <rgbColor rgb="00808080"/>
      <rgbColor rgb="009999FF"/>
      <rgbColor rgb="00993366"/>
      <rgbColor rgb="00FBE5D6"/>
      <rgbColor rgb="00CCFFFF"/>
      <rgbColor rgb="00660066"/>
      <rgbColor rgb="00FF8080"/>
      <rgbColor rgb="000066CC"/>
      <rgbColor rgb="00BDD7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2F0D9"/>
      <rgbColor rgb="00FFDDE1"/>
      <rgbColor rgb="009DC3E6"/>
      <rgbColor rgb="00F4B183"/>
      <rgbColor rgb="00FFC7CE"/>
      <rgbColor rgb="00F8CBAD"/>
      <rgbColor rgb="003366FF"/>
      <rgbColor rgb="0033CCCC"/>
      <rgbColor rgb="0099CC0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106"/>
  <sheetViews>
    <sheetView tabSelected="1" workbookViewId="0" topLeftCell="A1">
      <selection activeCell="E35" sqref="E35"/>
    </sheetView>
  </sheetViews>
  <sheetFormatPr defaultColWidth="9.140625" defaultRowHeight="12.75"/>
  <cols>
    <col min="1" max="1" width="8.7109375" style="1" customWidth="1"/>
    <col min="2" max="2" width="7.7109375" style="2" customWidth="1"/>
    <col min="3" max="3" width="61.140625" style="1" customWidth="1"/>
    <col min="4" max="4" width="41.00390625" style="3" customWidth="1"/>
    <col min="5" max="8" width="71.140625" style="1" customWidth="1"/>
    <col min="9" max="16384" width="8.7109375" style="1" customWidth="1"/>
  </cols>
  <sheetData>
    <row r="2" spans="2:3" ht="12.75">
      <c r="B2" s="4" t="s">
        <v>0</v>
      </c>
      <c r="C2" s="5"/>
    </row>
    <row r="3" spans="2:8" ht="15" customHeight="1">
      <c r="B3" s="6" t="s">
        <v>1</v>
      </c>
      <c r="C3" s="7" t="s">
        <v>2</v>
      </c>
      <c r="D3" s="8" t="s">
        <v>3</v>
      </c>
      <c r="E3" s="9"/>
      <c r="F3" s="9"/>
      <c r="G3" s="9"/>
      <c r="H3" s="9"/>
    </row>
    <row r="4" spans="2:7" ht="15" customHeight="1">
      <c r="B4" s="10">
        <v>1</v>
      </c>
      <c r="C4" s="11" t="s">
        <v>4</v>
      </c>
      <c r="D4" s="12">
        <v>85272895.25</v>
      </c>
      <c r="E4" s="9"/>
      <c r="F4" s="9"/>
      <c r="G4" s="9"/>
    </row>
    <row r="5" spans="2:7" ht="15" customHeight="1">
      <c r="B5" s="13" t="s">
        <v>5</v>
      </c>
      <c r="C5" s="14" t="s">
        <v>6</v>
      </c>
      <c r="D5" s="15">
        <v>58255121.99</v>
      </c>
      <c r="E5" s="16"/>
      <c r="F5" s="16"/>
      <c r="G5" s="16"/>
    </row>
    <row r="6" spans="2:7" ht="15" customHeight="1">
      <c r="B6" s="17" t="s">
        <v>7</v>
      </c>
      <c r="C6" s="18" t="s">
        <v>8</v>
      </c>
      <c r="D6" s="19">
        <v>27017773.26</v>
      </c>
      <c r="G6" s="9"/>
    </row>
    <row r="7" spans="2:7" ht="15" customHeight="1">
      <c r="B7" s="20">
        <v>2</v>
      </c>
      <c r="C7" s="21" t="s">
        <v>9</v>
      </c>
      <c r="D7" s="22">
        <f>+SUM(D8+D9)</f>
        <v>79171585.72</v>
      </c>
      <c r="G7" s="9"/>
    </row>
    <row r="8" spans="2:7" ht="15" customHeight="1">
      <c r="B8" s="23" t="s">
        <v>10</v>
      </c>
      <c r="C8" s="24" t="s">
        <v>11</v>
      </c>
      <c r="D8" s="25">
        <f>+'Варијабилни трошкови '!H19</f>
        <v>58255121.99</v>
      </c>
      <c r="G8" s="16"/>
    </row>
    <row r="9" spans="2:7" ht="15" customHeight="1">
      <c r="B9" s="26" t="s">
        <v>12</v>
      </c>
      <c r="C9" s="27" t="s">
        <v>13</v>
      </c>
      <c r="D9" s="28">
        <f>+'Фиксни трошкови'!F69</f>
        <v>20916463.73</v>
      </c>
      <c r="G9" s="16"/>
    </row>
    <row r="10" spans="2:7" ht="15" customHeight="1">
      <c r="B10" s="29">
        <v>3</v>
      </c>
      <c r="C10" s="30" t="s">
        <v>14</v>
      </c>
      <c r="D10" s="31">
        <v>6101309.53</v>
      </c>
      <c r="G10" s="16"/>
    </row>
    <row r="11" spans="2:7" ht="15" customHeight="1">
      <c r="B11" s="29">
        <v>4</v>
      </c>
      <c r="C11" s="30" t="s">
        <v>15</v>
      </c>
      <c r="D11" s="32">
        <f>+'Принос на регулисана средства'!E10</f>
        <v>0.0854</v>
      </c>
      <c r="G11" s="16"/>
    </row>
    <row r="12" spans="2:7" ht="15" customHeight="1">
      <c r="B12" s="29">
        <v>5</v>
      </c>
      <c r="C12" s="30" t="s">
        <v>16</v>
      </c>
      <c r="D12" s="31">
        <f>+'Регулисана средства'!U54</f>
        <v>0</v>
      </c>
      <c r="G12" s="16"/>
    </row>
    <row r="13" spans="2:7" ht="15" customHeight="1">
      <c r="B13" s="33">
        <v>6</v>
      </c>
      <c r="C13" s="30" t="s">
        <v>17</v>
      </c>
      <c r="D13" s="31">
        <f>+'Остали приходи'!D15</f>
        <v>0</v>
      </c>
      <c r="G13" s="16"/>
    </row>
    <row r="14" spans="2:7" ht="15" customHeight="1">
      <c r="B14" s="29">
        <v>7</v>
      </c>
      <c r="C14" s="30" t="s">
        <v>18</v>
      </c>
      <c r="D14" s="31">
        <f>+'Корекциони елемент'!D7</f>
        <v>0</v>
      </c>
      <c r="G14" s="16"/>
    </row>
    <row r="15" spans="2:7" ht="15" customHeight="1">
      <c r="B15" s="20">
        <v>8</v>
      </c>
      <c r="C15" s="34" t="s">
        <v>19</v>
      </c>
      <c r="D15" s="35"/>
      <c r="G15" s="16"/>
    </row>
    <row r="16" spans="2:7" ht="25.5" customHeight="1">
      <c r="B16" s="23" t="s">
        <v>20</v>
      </c>
      <c r="C16" s="36" t="s">
        <v>21</v>
      </c>
      <c r="D16" s="37">
        <v>83.74</v>
      </c>
      <c r="G16" s="16"/>
    </row>
    <row r="17" spans="2:7" ht="15" customHeight="1">
      <c r="B17" s="23" t="s">
        <v>22</v>
      </c>
      <c r="C17" s="38" t="s">
        <v>23</v>
      </c>
      <c r="D17" s="37">
        <v>90.71</v>
      </c>
      <c r="G17" s="16"/>
    </row>
    <row r="18" spans="2:7" ht="30" customHeight="1">
      <c r="B18" s="23" t="s">
        <v>24</v>
      </c>
      <c r="C18" s="39" t="s">
        <v>25</v>
      </c>
      <c r="D18" s="37">
        <v>15013333</v>
      </c>
      <c r="G18" s="16"/>
    </row>
    <row r="19" spans="2:7" ht="15" customHeight="1">
      <c r="B19" s="23" t="s">
        <v>26</v>
      </c>
      <c r="C19" s="38" t="s">
        <v>27</v>
      </c>
      <c r="D19" s="40">
        <v>13512000</v>
      </c>
      <c r="G19" s="16"/>
    </row>
    <row r="20" spans="2:7" ht="26.25" customHeight="1">
      <c r="B20" s="23" t="s">
        <v>28</v>
      </c>
      <c r="C20" s="36" t="s">
        <v>29</v>
      </c>
      <c r="D20" s="40">
        <v>12257000</v>
      </c>
      <c r="G20" s="16"/>
    </row>
    <row r="21" spans="2:7" ht="26.25" customHeight="1">
      <c r="B21" s="23" t="s">
        <v>30</v>
      </c>
      <c r="C21" s="36" t="s">
        <v>31</v>
      </c>
      <c r="D21" s="37">
        <v>10724875</v>
      </c>
      <c r="G21" s="16"/>
    </row>
    <row r="22" spans="2:7" ht="26.25" customHeight="1">
      <c r="B22" s="23" t="s">
        <v>32</v>
      </c>
      <c r="C22" s="36" t="s">
        <v>33</v>
      </c>
      <c r="D22" s="37">
        <v>1532125</v>
      </c>
      <c r="G22" s="16"/>
    </row>
    <row r="23" spans="2:7" ht="15" customHeight="1">
      <c r="B23" s="23" t="s">
        <v>34</v>
      </c>
      <c r="C23" s="38" t="s">
        <v>35</v>
      </c>
      <c r="D23" s="37">
        <v>125.6</v>
      </c>
      <c r="G23" s="16"/>
    </row>
    <row r="24" spans="2:7" ht="15" customHeight="1">
      <c r="B24" s="23" t="s">
        <v>36</v>
      </c>
      <c r="C24" s="38" t="s">
        <v>37</v>
      </c>
      <c r="D24" s="40">
        <v>90380.85</v>
      </c>
      <c r="G24" s="16"/>
    </row>
    <row r="25" spans="2:7" ht="15" customHeight="1">
      <c r="B25" s="23" t="s">
        <v>38</v>
      </c>
      <c r="C25" s="38" t="s">
        <v>39</v>
      </c>
      <c r="D25" s="37">
        <v>79720.2</v>
      </c>
      <c r="G25" s="16"/>
    </row>
    <row r="26" spans="2:7" ht="15" customHeight="1">
      <c r="B26" s="23" t="s">
        <v>40</v>
      </c>
      <c r="C26" s="38" t="s">
        <v>41</v>
      </c>
      <c r="D26" s="37">
        <v>10660.65</v>
      </c>
      <c r="G26" s="16"/>
    </row>
    <row r="27" spans="2:7" ht="15" customHeight="1">
      <c r="B27" s="23" t="s">
        <v>42</v>
      </c>
      <c r="C27" s="41" t="s">
        <v>43</v>
      </c>
      <c r="D27" s="40">
        <f>D28+D29</f>
        <v>0</v>
      </c>
      <c r="G27" s="16"/>
    </row>
    <row r="28" spans="2:7" ht="15" customHeight="1">
      <c r="B28" s="23" t="s">
        <v>44</v>
      </c>
      <c r="C28" s="41" t="s">
        <v>45</v>
      </c>
      <c r="D28" s="37"/>
      <c r="G28" s="16"/>
    </row>
    <row r="29" spans="2:7" ht="15" customHeight="1">
      <c r="B29" s="23" t="s">
        <v>46</v>
      </c>
      <c r="C29" s="41" t="s">
        <v>47</v>
      </c>
      <c r="D29" s="37"/>
      <c r="G29" s="16"/>
    </row>
    <row r="30" spans="2:7" ht="15" customHeight="1">
      <c r="B30" s="23" t="s">
        <v>48</v>
      </c>
      <c r="C30" s="41" t="s">
        <v>49</v>
      </c>
      <c r="D30" s="37">
        <v>1.25</v>
      </c>
      <c r="G30" s="16"/>
    </row>
    <row r="31" spans="2:7" ht="15" customHeight="1">
      <c r="B31" s="23" t="s">
        <v>50</v>
      </c>
      <c r="C31" s="41" t="s">
        <v>51</v>
      </c>
      <c r="D31" s="37">
        <v>1.25</v>
      </c>
      <c r="G31" s="16"/>
    </row>
    <row r="32" spans="2:7" ht="15" customHeight="1">
      <c r="B32" s="42" t="s">
        <v>52</v>
      </c>
      <c r="C32" s="43" t="s">
        <v>53</v>
      </c>
      <c r="D32" s="44"/>
      <c r="G32" s="16"/>
    </row>
    <row r="33" spans="2:7" ht="15" customHeight="1">
      <c r="B33" s="45">
        <v>9</v>
      </c>
      <c r="C33" s="46" t="s">
        <v>54</v>
      </c>
      <c r="D33" s="35"/>
      <c r="G33" s="16"/>
    </row>
    <row r="34" spans="2:7" ht="15" customHeight="1">
      <c r="B34" s="23" t="s">
        <v>55</v>
      </c>
      <c r="C34" s="47" t="s">
        <v>56</v>
      </c>
      <c r="D34" s="48">
        <v>5.2</v>
      </c>
      <c r="G34" s="16"/>
    </row>
    <row r="35" spans="2:7" ht="15" customHeight="1">
      <c r="B35" s="23" t="s">
        <v>57</v>
      </c>
      <c r="C35" s="47" t="s">
        <v>58</v>
      </c>
      <c r="D35" s="48">
        <v>326.66</v>
      </c>
      <c r="G35" s="16"/>
    </row>
    <row r="36" spans="2:7" ht="15" customHeight="1">
      <c r="B36" s="23" t="s">
        <v>59</v>
      </c>
      <c r="C36" s="47" t="s">
        <v>60</v>
      </c>
      <c r="D36" s="48" t="e">
        <f>D6/D27</f>
        <v>#DIV/0!</v>
      </c>
      <c r="G36" s="16"/>
    </row>
    <row r="37" spans="2:7" ht="15" customHeight="1">
      <c r="B37" s="23" t="s">
        <v>61</v>
      </c>
      <c r="C37" s="47" t="s">
        <v>62</v>
      </c>
      <c r="D37" s="48"/>
      <c r="G37" s="16"/>
    </row>
    <row r="38" spans="2:7" ht="15" customHeight="1">
      <c r="B38" s="23">
        <v>10</v>
      </c>
      <c r="C38" s="49" t="s">
        <v>63</v>
      </c>
      <c r="D38" s="37"/>
      <c r="G38" s="16"/>
    </row>
    <row r="39" spans="2:7" ht="15" customHeight="1">
      <c r="B39" s="23" t="s">
        <v>64</v>
      </c>
      <c r="C39" s="38" t="s">
        <v>65</v>
      </c>
      <c r="D39" s="48">
        <v>4.62</v>
      </c>
      <c r="G39" s="16"/>
    </row>
    <row r="40" spans="2:7" ht="15" customHeight="1">
      <c r="B40" s="23" t="s">
        <v>66</v>
      </c>
      <c r="C40" s="38" t="s">
        <v>67</v>
      </c>
      <c r="D40" s="48">
        <v>290.37</v>
      </c>
      <c r="G40" s="16"/>
    </row>
    <row r="41" spans="2:7" ht="15" customHeight="1">
      <c r="B41" s="23" t="s">
        <v>68</v>
      </c>
      <c r="C41" s="38" t="s">
        <v>69</v>
      </c>
      <c r="D41" s="48" t="e">
        <f>D36/((D28/D27)+D32*(D29/D27))</f>
        <v>#DIV/0!</v>
      </c>
      <c r="G41" s="16"/>
    </row>
    <row r="42" spans="2:7" ht="15" customHeight="1">
      <c r="B42" s="23" t="s">
        <v>70</v>
      </c>
      <c r="C42" s="38" t="s">
        <v>71</v>
      </c>
      <c r="D42" s="48">
        <v>5.78</v>
      </c>
      <c r="E42" s="1">
        <v>30.25</v>
      </c>
      <c r="G42" s="16"/>
    </row>
    <row r="43" spans="2:7" ht="15" customHeight="1">
      <c r="B43" s="23" t="s">
        <v>72</v>
      </c>
      <c r="C43" s="38" t="s">
        <v>73</v>
      </c>
      <c r="D43" s="48">
        <v>362.96</v>
      </c>
      <c r="G43" s="16"/>
    </row>
    <row r="44" spans="2:7" ht="15" customHeight="1">
      <c r="B44" s="23" t="s">
        <v>74</v>
      </c>
      <c r="C44" s="38" t="s">
        <v>75</v>
      </c>
      <c r="D44" s="48" t="e">
        <f>D41*D32</f>
        <v>#DIV/0!</v>
      </c>
      <c r="G44" s="16"/>
    </row>
    <row r="45" spans="2:7" ht="12.75">
      <c r="B45" s="23" t="s">
        <v>76</v>
      </c>
      <c r="C45" s="50" t="s">
        <v>77</v>
      </c>
      <c r="D45" s="48">
        <f>D37/((D25/D24)+D30*(D26/D24))</f>
        <v>0</v>
      </c>
      <c r="G45" s="16"/>
    </row>
    <row r="46" spans="2:7" ht="12.75">
      <c r="B46" s="42" t="s">
        <v>78</v>
      </c>
      <c r="C46" s="51" t="s">
        <v>79</v>
      </c>
      <c r="D46" s="52">
        <f>D45*D30</f>
        <v>0</v>
      </c>
      <c r="G46" s="16"/>
    </row>
    <row r="47" spans="2:7" ht="15" customHeight="1">
      <c r="B47" s="53">
        <v>11</v>
      </c>
      <c r="C47" s="34" t="s">
        <v>80</v>
      </c>
      <c r="D47" s="54">
        <f>D48/D49</f>
        <v>0</v>
      </c>
      <c r="G47" s="16"/>
    </row>
    <row r="48" spans="2:7" ht="32.25" customHeight="1">
      <c r="B48" s="23" t="s">
        <v>81</v>
      </c>
      <c r="C48" s="55" t="s">
        <v>82</v>
      </c>
      <c r="D48" s="37"/>
      <c r="G48" s="16"/>
    </row>
    <row r="49" spans="2:7" ht="15" customHeight="1">
      <c r="B49" s="42" t="s">
        <v>83</v>
      </c>
      <c r="C49" s="56" t="s">
        <v>84</v>
      </c>
      <c r="D49" s="44">
        <v>55</v>
      </c>
      <c r="G49" s="16"/>
    </row>
    <row r="50" spans="2:7" ht="15" customHeight="1">
      <c r="B50" s="57" t="s">
        <v>85</v>
      </c>
      <c r="C50" s="58" t="s">
        <v>86</v>
      </c>
      <c r="D50" s="59">
        <v>85272895</v>
      </c>
      <c r="G50" s="16"/>
    </row>
    <row r="51" spans="2:7" ht="15" customHeight="1">
      <c r="B51" s="60" t="s">
        <v>87</v>
      </c>
      <c r="C51" s="34" t="s">
        <v>86</v>
      </c>
      <c r="D51" s="61">
        <v>85272895</v>
      </c>
      <c r="G51" s="16"/>
    </row>
    <row r="52" spans="2:7" ht="15" customHeight="1">
      <c r="B52" s="23" t="s">
        <v>88</v>
      </c>
      <c r="C52" s="62" t="s">
        <v>89</v>
      </c>
      <c r="D52" s="48">
        <v>58255121.99</v>
      </c>
      <c r="G52" s="16"/>
    </row>
    <row r="53" spans="2:7" ht="15" customHeight="1">
      <c r="B53" s="23" t="s">
        <v>90</v>
      </c>
      <c r="C53" s="62" t="s">
        <v>91</v>
      </c>
      <c r="D53" s="48">
        <v>27017772.73</v>
      </c>
      <c r="G53" s="16"/>
    </row>
    <row r="54" spans="2:7" ht="15" customHeight="1">
      <c r="B54" s="42" t="s">
        <v>92</v>
      </c>
      <c r="C54" s="63" t="s">
        <v>93</v>
      </c>
      <c r="D54" s="52" t="e">
        <f>(D41*D28)+(D44*D29)</f>
        <v>#DIV/0!</v>
      </c>
      <c r="G54" s="16"/>
    </row>
    <row r="57" spans="2:7" ht="15" customHeight="1">
      <c r="B57" s="64"/>
      <c r="C57" s="65"/>
      <c r="D57" s="66"/>
      <c r="G57" s="16"/>
    </row>
    <row r="58" spans="2:7" ht="15" customHeight="1">
      <c r="B58" s="64"/>
      <c r="C58" s="65"/>
      <c r="D58" s="66"/>
      <c r="G58" s="16"/>
    </row>
    <row r="59" spans="2:7" ht="15" customHeight="1">
      <c r="B59" s="64"/>
      <c r="C59" s="65"/>
      <c r="D59" s="66"/>
      <c r="G59" s="16"/>
    </row>
    <row r="60" spans="1:7" ht="15" customHeight="1">
      <c r="A60" s="67"/>
      <c r="B60" s="68"/>
      <c r="C60" s="69"/>
      <c r="D60" s="70"/>
      <c r="E60" s="67"/>
      <c r="G60" s="16"/>
    </row>
    <row r="61" spans="1:7" ht="15" customHeight="1">
      <c r="A61" s="67"/>
      <c r="B61" s="71"/>
      <c r="C61" s="72"/>
      <c r="D61" s="66"/>
      <c r="E61" s="16"/>
      <c r="F61" s="16"/>
      <c r="G61" s="16"/>
    </row>
    <row r="62" spans="1:7" ht="15" customHeight="1">
      <c r="A62" s="67"/>
      <c r="B62" s="71"/>
      <c r="C62" s="69"/>
      <c r="D62" s="70"/>
      <c r="E62" s="16"/>
      <c r="F62" s="16"/>
      <c r="G62" s="16"/>
    </row>
    <row r="63" spans="1:7" ht="15" customHeight="1">
      <c r="A63" s="67"/>
      <c r="B63" s="71"/>
      <c r="C63" s="65"/>
      <c r="D63" s="70"/>
      <c r="E63" s="73"/>
      <c r="F63" s="16"/>
      <c r="G63" s="16"/>
    </row>
    <row r="64" spans="1:7" ht="15" customHeight="1">
      <c r="A64" s="67"/>
      <c r="B64" s="71"/>
      <c r="C64" s="69"/>
      <c r="D64" s="70"/>
      <c r="E64" s="16"/>
      <c r="F64" s="16"/>
      <c r="G64" s="16"/>
    </row>
    <row r="65" spans="1:7" ht="15" customHeight="1">
      <c r="A65" s="67"/>
      <c r="B65" s="71"/>
      <c r="C65" s="69"/>
      <c r="D65" s="70"/>
      <c r="E65" s="16"/>
      <c r="F65" s="16"/>
      <c r="G65" s="16"/>
    </row>
    <row r="66" spans="1:7" ht="15" customHeight="1">
      <c r="A66" s="67"/>
      <c r="B66" s="71"/>
      <c r="C66" s="69"/>
      <c r="D66" s="70"/>
      <c r="E66" s="73"/>
      <c r="F66" s="16"/>
      <c r="G66" s="16"/>
    </row>
    <row r="67" spans="1:7" ht="15" customHeight="1">
      <c r="A67" s="67"/>
      <c r="B67" s="71"/>
      <c r="C67" s="69"/>
      <c r="D67" s="70"/>
      <c r="E67" s="73"/>
      <c r="F67" s="16"/>
      <c r="G67" s="9"/>
    </row>
    <row r="68" spans="1:7" ht="15" customHeight="1">
      <c r="A68" s="67"/>
      <c r="B68" s="71"/>
      <c r="C68" s="69"/>
      <c r="D68" s="70"/>
      <c r="E68" s="16"/>
      <c r="F68" s="16"/>
      <c r="G68" s="9"/>
    </row>
    <row r="69" spans="1:7" ht="15" customHeight="1">
      <c r="A69" s="67"/>
      <c r="B69" s="71"/>
      <c r="C69" s="69"/>
      <c r="D69" s="70"/>
      <c r="E69" s="16"/>
      <c r="F69" s="16"/>
      <c r="G69" s="9"/>
    </row>
    <row r="70" spans="1:7" ht="15" customHeight="1">
      <c r="A70" s="67"/>
      <c r="B70" s="71"/>
      <c r="C70" s="69"/>
      <c r="D70" s="70"/>
      <c r="E70" s="16"/>
      <c r="F70" s="16"/>
      <c r="G70" s="9"/>
    </row>
    <row r="71" spans="1:7" ht="15" customHeight="1">
      <c r="A71" s="67"/>
      <c r="B71" s="71"/>
      <c r="C71" s="69"/>
      <c r="D71" s="70"/>
      <c r="E71" s="73"/>
      <c r="F71" s="16"/>
      <c r="G71" s="9"/>
    </row>
    <row r="72" spans="1:7" ht="15" customHeight="1">
      <c r="A72" s="67"/>
      <c r="B72" s="71"/>
      <c r="C72" s="69"/>
      <c r="D72" s="70"/>
      <c r="E72" s="16"/>
      <c r="F72" s="16"/>
      <c r="G72" s="16"/>
    </row>
    <row r="73" spans="1:7" ht="15" customHeight="1">
      <c r="A73" s="67"/>
      <c r="B73" s="71"/>
      <c r="C73" s="69"/>
      <c r="D73" s="70"/>
      <c r="E73" s="16"/>
      <c r="F73" s="16"/>
      <c r="G73" s="16"/>
    </row>
    <row r="74" spans="1:7" ht="15" customHeight="1">
      <c r="A74" s="67"/>
      <c r="B74" s="71"/>
      <c r="C74" s="69"/>
      <c r="D74" s="70"/>
      <c r="E74" s="16"/>
      <c r="F74" s="16"/>
      <c r="G74" s="16"/>
    </row>
    <row r="75" spans="1:7" ht="15" customHeight="1">
      <c r="A75" s="67"/>
      <c r="B75" s="71"/>
      <c r="C75" s="69"/>
      <c r="D75" s="70"/>
      <c r="E75" s="16"/>
      <c r="F75" s="16"/>
      <c r="G75" s="16"/>
    </row>
    <row r="76" spans="1:7" ht="15" customHeight="1">
      <c r="A76" s="67"/>
      <c r="B76" s="71"/>
      <c r="C76" s="69"/>
      <c r="D76" s="70"/>
      <c r="E76" s="16"/>
      <c r="F76" s="16"/>
      <c r="G76" s="16"/>
    </row>
    <row r="77" spans="1:7" ht="15" customHeight="1">
      <c r="A77" s="67"/>
      <c r="B77" s="71"/>
      <c r="C77" s="74"/>
      <c r="D77" s="66"/>
      <c r="E77" s="16"/>
      <c r="F77" s="16"/>
      <c r="G77" s="16"/>
    </row>
    <row r="78" spans="1:7" ht="15" customHeight="1">
      <c r="A78" s="67"/>
      <c r="B78" s="71"/>
      <c r="C78" s="74"/>
      <c r="D78" s="66"/>
      <c r="E78" s="16"/>
      <c r="F78" s="16"/>
      <c r="G78" s="16"/>
    </row>
    <row r="79" spans="1:7" ht="15" customHeight="1">
      <c r="A79" s="67"/>
      <c r="B79" s="71"/>
      <c r="C79" s="74"/>
      <c r="D79" s="66"/>
      <c r="E79" s="16"/>
      <c r="F79" s="16"/>
      <c r="G79" s="16"/>
    </row>
    <row r="80" spans="1:7" ht="15" customHeight="1">
      <c r="A80" s="67"/>
      <c r="B80" s="71"/>
      <c r="C80" s="74"/>
      <c r="D80" s="66"/>
      <c r="E80" s="16"/>
      <c r="F80" s="16"/>
      <c r="G80" s="75"/>
    </row>
    <row r="81" spans="1:7" ht="15" customHeight="1">
      <c r="A81" s="67"/>
      <c r="B81" s="71"/>
      <c r="C81" s="74"/>
      <c r="D81" s="66"/>
      <c r="E81" s="16"/>
      <c r="F81" s="16"/>
      <c r="G81" s="16"/>
    </row>
    <row r="82" spans="1:7" ht="15" customHeight="1">
      <c r="A82" s="67"/>
      <c r="B82" s="71"/>
      <c r="C82" s="74"/>
      <c r="D82" s="66"/>
      <c r="E82" s="16"/>
      <c r="F82" s="16"/>
      <c r="G82" s="16"/>
    </row>
    <row r="83" spans="1:7" ht="12.75">
      <c r="A83" s="67"/>
      <c r="B83" s="71"/>
      <c r="C83" s="74"/>
      <c r="D83" s="66"/>
      <c r="E83" s="16"/>
      <c r="F83" s="16"/>
      <c r="G83" s="16"/>
    </row>
    <row r="84" spans="1:5" ht="12.75">
      <c r="A84" s="67"/>
      <c r="B84" s="71"/>
      <c r="C84" s="74"/>
      <c r="D84" s="66"/>
      <c r="E84" s="16"/>
    </row>
    <row r="85" spans="1:5" ht="12.75">
      <c r="A85" s="67"/>
      <c r="B85" s="71"/>
      <c r="C85" s="74"/>
      <c r="D85" s="66"/>
      <c r="E85" s="16"/>
    </row>
    <row r="86" spans="1:5" ht="12.75">
      <c r="A86" s="67"/>
      <c r="B86" s="71"/>
      <c r="C86" s="74"/>
      <c r="D86" s="66"/>
      <c r="E86" s="16"/>
    </row>
    <row r="87" spans="1:5" ht="12.75">
      <c r="A87" s="67"/>
      <c r="B87" s="71"/>
      <c r="C87" s="74"/>
      <c r="D87" s="66"/>
      <c r="E87" s="16"/>
    </row>
    <row r="88" spans="1:5" ht="12.75">
      <c r="A88" s="67"/>
      <c r="B88" s="71"/>
      <c r="C88" s="76"/>
      <c r="D88" s="66"/>
      <c r="E88" s="16"/>
    </row>
    <row r="89" spans="1:5" ht="15" customHeight="1">
      <c r="A89" s="67"/>
      <c r="B89" s="77"/>
      <c r="C89" s="16"/>
      <c r="D89" s="78"/>
      <c r="E89" s="16"/>
    </row>
    <row r="90" spans="1:5" ht="12.75">
      <c r="A90" s="67"/>
      <c r="B90" s="77"/>
      <c r="C90" s="16"/>
      <c r="D90" s="78"/>
      <c r="E90" s="16"/>
    </row>
    <row r="91" spans="1:5" ht="15" customHeight="1">
      <c r="A91" s="67"/>
      <c r="B91" s="77"/>
      <c r="C91" s="16"/>
      <c r="D91" s="78"/>
      <c r="E91" s="16"/>
    </row>
    <row r="92" spans="2:5" ht="14.25" customHeight="1">
      <c r="B92" s="77"/>
      <c r="C92" s="16"/>
      <c r="D92" s="78"/>
      <c r="E92" s="16"/>
    </row>
    <row r="93" spans="2:5" ht="12.75">
      <c r="B93" s="77"/>
      <c r="C93" s="16"/>
      <c r="D93" s="78"/>
      <c r="E93" s="16"/>
    </row>
    <row r="94" spans="2:5" ht="12.75">
      <c r="B94" s="77"/>
      <c r="C94" s="73"/>
      <c r="D94" s="78"/>
      <c r="E94" s="16"/>
    </row>
    <row r="95" spans="2:7" ht="12.75">
      <c r="B95" s="77"/>
      <c r="C95" s="16"/>
      <c r="D95" s="78"/>
      <c r="E95" s="16"/>
      <c r="F95" s="16"/>
      <c r="G95" s="16"/>
    </row>
    <row r="96" spans="2:7" ht="12.75">
      <c r="B96" s="77"/>
      <c r="C96" s="16"/>
      <c r="D96" s="78"/>
      <c r="E96" s="16"/>
      <c r="F96" s="16"/>
      <c r="G96" s="16"/>
    </row>
    <row r="97" spans="2:7" ht="12.75">
      <c r="B97" s="77"/>
      <c r="C97" s="16"/>
      <c r="D97" s="78"/>
      <c r="E97" s="16"/>
      <c r="F97" s="16"/>
      <c r="G97" s="16"/>
    </row>
    <row r="98" spans="2:7" ht="12.75">
      <c r="B98" s="77"/>
      <c r="C98" s="16"/>
      <c r="D98" s="78"/>
      <c r="F98" s="16"/>
      <c r="G98" s="16"/>
    </row>
    <row r="99" spans="3:7" ht="12.75">
      <c r="C99" s="16"/>
      <c r="D99" s="78"/>
      <c r="F99" s="16"/>
      <c r="G99" s="16"/>
    </row>
    <row r="100" ht="12.75">
      <c r="F100" s="16"/>
    </row>
    <row r="101" spans="6:7" ht="12.75">
      <c r="F101" s="16"/>
      <c r="G101" s="16"/>
    </row>
    <row r="102" spans="6:7" ht="12.75">
      <c r="F102" s="16"/>
      <c r="G102" s="16"/>
    </row>
    <row r="103" spans="6:7" ht="12.75">
      <c r="F103" s="16"/>
      <c r="G103" s="16"/>
    </row>
    <row r="104" spans="6:7" ht="12.75" customHeight="1">
      <c r="F104" s="16"/>
      <c r="G104" s="16"/>
    </row>
    <row r="105" spans="6:7" ht="12.75">
      <c r="F105" s="16"/>
      <c r="G105" s="16"/>
    </row>
    <row r="106" spans="6:7" ht="12.75">
      <c r="F106" s="16"/>
      <c r="G106" s="16"/>
    </row>
  </sheetData>
  <sheetProtection selectLockedCells="1" selectUnlockedCells="1"/>
  <mergeCells count="3">
    <mergeCell ref="E3:F3"/>
    <mergeCell ref="E4:F4"/>
    <mergeCell ref="E5:G5"/>
  </mergeCells>
  <printOptions/>
  <pageMargins left="0.25" right="0.25" top="0.75" bottom="0.75" header="0.5118055555555555" footer="0.511805555555555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2:F17"/>
  <sheetViews>
    <sheetView workbookViewId="0" topLeftCell="A1">
      <selection activeCell="B21" sqref="B21"/>
    </sheetView>
  </sheetViews>
  <sheetFormatPr defaultColWidth="9.140625" defaultRowHeight="12.75"/>
  <cols>
    <col min="1" max="2" width="8.7109375" style="1" customWidth="1"/>
    <col min="3" max="3" width="50.57421875" style="1" customWidth="1"/>
    <col min="4" max="4" width="24.7109375" style="1" customWidth="1"/>
    <col min="5" max="6" width="9.140625" style="347" customWidth="1"/>
    <col min="7" max="16384" width="8.7109375" style="1" customWidth="1"/>
  </cols>
  <sheetData>
    <row r="2" spans="2:6" ht="15" customHeight="1">
      <c r="B2" s="348" t="s">
        <v>410</v>
      </c>
      <c r="C2" s="349"/>
      <c r="E2" s="350"/>
      <c r="F2" s="350"/>
    </row>
    <row r="3" spans="2:6" ht="12.75" customHeight="1">
      <c r="B3" s="176" t="s">
        <v>263</v>
      </c>
      <c r="C3" s="351" t="s">
        <v>2</v>
      </c>
      <c r="D3" s="352" t="s">
        <v>411</v>
      </c>
      <c r="E3" s="353"/>
      <c r="F3" s="353"/>
    </row>
    <row r="4" spans="2:6" ht="12.75">
      <c r="B4" s="176"/>
      <c r="C4" s="351"/>
      <c r="D4" s="352"/>
      <c r="E4" s="354"/>
      <c r="F4" s="353"/>
    </row>
    <row r="5" spans="2:6" ht="12.75">
      <c r="B5" s="355">
        <v>1</v>
      </c>
      <c r="C5" s="356" t="s">
        <v>412</v>
      </c>
      <c r="D5" s="357"/>
      <c r="E5" s="358"/>
      <c r="F5" s="283"/>
    </row>
    <row r="6" spans="2:6" ht="12.75">
      <c r="B6" s="359">
        <v>2</v>
      </c>
      <c r="C6" s="360" t="s">
        <v>413</v>
      </c>
      <c r="D6" s="361"/>
      <c r="E6" s="358"/>
      <c r="F6" s="283"/>
    </row>
    <row r="7" spans="2:6" ht="12.75">
      <c r="B7" s="359">
        <v>3</v>
      </c>
      <c r="C7" s="362" t="s">
        <v>414</v>
      </c>
      <c r="D7" s="361"/>
      <c r="E7" s="358"/>
      <c r="F7" s="283"/>
    </row>
    <row r="8" spans="2:6" ht="12.75">
      <c r="B8" s="359">
        <v>4</v>
      </c>
      <c r="C8" s="360" t="s">
        <v>415</v>
      </c>
      <c r="D8" s="361"/>
      <c r="E8" s="358"/>
      <c r="F8" s="283"/>
    </row>
    <row r="9" spans="2:6" ht="12.75">
      <c r="B9" s="359">
        <v>5</v>
      </c>
      <c r="C9" s="360" t="s">
        <v>416</v>
      </c>
      <c r="D9" s="361"/>
      <c r="E9" s="358"/>
      <c r="F9" s="283"/>
    </row>
    <row r="10" spans="2:6" ht="12.75">
      <c r="B10" s="359">
        <v>6</v>
      </c>
      <c r="C10" s="360" t="s">
        <v>417</v>
      </c>
      <c r="D10" s="361"/>
      <c r="E10" s="358"/>
      <c r="F10" s="283"/>
    </row>
    <row r="11" spans="2:6" ht="12.75">
      <c r="B11" s="359">
        <v>7</v>
      </c>
      <c r="C11" s="360" t="s">
        <v>418</v>
      </c>
      <c r="D11" s="361"/>
      <c r="E11" s="358"/>
      <c r="F11" s="283"/>
    </row>
    <row r="12" spans="2:6" ht="12.75">
      <c r="B12" s="359">
        <v>8</v>
      </c>
      <c r="C12" s="360" t="s">
        <v>419</v>
      </c>
      <c r="D12" s="361"/>
      <c r="E12" s="358"/>
      <c r="F12" s="283"/>
    </row>
    <row r="13" spans="2:6" ht="12.75">
      <c r="B13" s="359">
        <v>9</v>
      </c>
      <c r="C13" s="360" t="s">
        <v>420</v>
      </c>
      <c r="D13" s="361"/>
      <c r="E13" s="358"/>
      <c r="F13" s="283"/>
    </row>
    <row r="14" spans="2:6" ht="12.75">
      <c r="B14" s="363">
        <v>10</v>
      </c>
      <c r="C14" s="364" t="s">
        <v>421</v>
      </c>
      <c r="D14" s="365"/>
      <c r="E14" s="358"/>
      <c r="F14" s="283"/>
    </row>
    <row r="15" spans="2:6" ht="12.75">
      <c r="B15" s="366">
        <v>11</v>
      </c>
      <c r="C15" s="367" t="s">
        <v>422</v>
      </c>
      <c r="D15" s="224"/>
      <c r="E15" s="283"/>
      <c r="F15" s="283"/>
    </row>
    <row r="17" ht="12.75">
      <c r="B17" s="174" t="s">
        <v>423</v>
      </c>
    </row>
  </sheetData>
  <sheetProtection selectLockedCells="1" selectUnlockedCells="1"/>
  <mergeCells count="4">
    <mergeCell ref="B3:B4"/>
    <mergeCell ref="C3:C4"/>
    <mergeCell ref="D3:D4"/>
    <mergeCell ref="F3:F4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2:F7"/>
  <sheetViews>
    <sheetView workbookViewId="0" topLeftCell="A1">
      <selection activeCell="D6" sqref="D6"/>
    </sheetView>
  </sheetViews>
  <sheetFormatPr defaultColWidth="9.140625" defaultRowHeight="12.75"/>
  <cols>
    <col min="1" max="2" width="8.7109375" style="1" customWidth="1"/>
    <col min="3" max="3" width="21.421875" style="1" customWidth="1"/>
    <col min="4" max="4" width="24.7109375" style="1" customWidth="1"/>
    <col min="5" max="6" width="9.140625" style="347" customWidth="1"/>
    <col min="7" max="16384" width="8.7109375" style="1" customWidth="1"/>
  </cols>
  <sheetData>
    <row r="2" spans="2:6" ht="15" customHeight="1">
      <c r="B2" s="348" t="s">
        <v>424</v>
      </c>
      <c r="C2" s="348"/>
      <c r="D2" s="368" t="s">
        <v>425</v>
      </c>
      <c r="E2" s="350"/>
      <c r="F2" s="350"/>
    </row>
    <row r="3" spans="2:6" ht="12.75" customHeight="1">
      <c r="B3" s="289" t="s">
        <v>263</v>
      </c>
      <c r="C3" s="311" t="s">
        <v>2</v>
      </c>
      <c r="D3" s="369" t="s">
        <v>3</v>
      </c>
      <c r="E3" s="353"/>
      <c r="F3" s="353"/>
    </row>
    <row r="4" spans="2:6" ht="12.75">
      <c r="B4" s="289"/>
      <c r="C4" s="311"/>
      <c r="D4" s="369"/>
      <c r="E4" s="354"/>
      <c r="F4" s="353"/>
    </row>
    <row r="5" spans="2:6" ht="48" customHeight="1">
      <c r="B5" s="355">
        <v>1</v>
      </c>
      <c r="C5" s="356" t="s">
        <v>426</v>
      </c>
      <c r="D5" s="370">
        <v>0</v>
      </c>
      <c r="E5" s="358"/>
      <c r="F5" s="283"/>
    </row>
    <row r="6" spans="2:6" ht="12.75">
      <c r="B6" s="359">
        <v>2</v>
      </c>
      <c r="C6" s="360" t="s">
        <v>427</v>
      </c>
      <c r="D6" s="371">
        <v>0</v>
      </c>
      <c r="E6" s="358"/>
      <c r="F6" s="283"/>
    </row>
    <row r="7" spans="2:6" ht="12.75">
      <c r="B7" s="372">
        <v>3</v>
      </c>
      <c r="C7" s="373" t="s">
        <v>428</v>
      </c>
      <c r="D7" s="374">
        <v>0</v>
      </c>
      <c r="E7" s="358"/>
      <c r="F7" s="283"/>
    </row>
  </sheetData>
  <sheetProtection selectLockedCells="1" selectUnlockedCells="1"/>
  <mergeCells count="4">
    <mergeCell ref="B3:B4"/>
    <mergeCell ref="C3:C4"/>
    <mergeCell ref="D3:D4"/>
    <mergeCell ref="F3:F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1"/>
  <sheetViews>
    <sheetView workbookViewId="0" topLeftCell="A4">
      <selection activeCell="J8" sqref="J8"/>
    </sheetView>
  </sheetViews>
  <sheetFormatPr defaultColWidth="9.140625" defaultRowHeight="12.75"/>
  <cols>
    <col min="1" max="1" width="8.7109375" style="1" customWidth="1"/>
    <col min="2" max="2" width="5.28125" style="79" customWidth="1"/>
    <col min="3" max="3" width="28.7109375" style="79" customWidth="1"/>
    <col min="4" max="4" width="16.421875" style="79" customWidth="1"/>
    <col min="5" max="5" width="11.421875" style="79" customWidth="1"/>
    <col min="6" max="6" width="11.28125" style="79" customWidth="1"/>
    <col min="7" max="7" width="14.140625" style="79" customWidth="1"/>
    <col min="8" max="8" width="15.00390625" style="79" customWidth="1"/>
    <col min="9" max="11" width="11.28125" style="79" customWidth="1"/>
    <col min="12" max="16384" width="8.7109375" style="1" customWidth="1"/>
  </cols>
  <sheetData>
    <row r="2" spans="2:8" ht="12.75">
      <c r="B2" s="80" t="s">
        <v>94</v>
      </c>
      <c r="C2" s="80"/>
      <c r="D2" s="81"/>
      <c r="E2" s="81"/>
      <c r="F2" s="81"/>
      <c r="G2" s="81"/>
      <c r="H2" s="81"/>
    </row>
    <row r="3" spans="2:8" ht="15.75" customHeight="1">
      <c r="B3" s="82" t="s">
        <v>1</v>
      </c>
      <c r="C3" s="83" t="s">
        <v>95</v>
      </c>
      <c r="D3" s="83" t="s">
        <v>96</v>
      </c>
      <c r="E3" s="83"/>
      <c r="F3" s="83"/>
      <c r="G3" s="83"/>
      <c r="H3" s="82" t="s">
        <v>97</v>
      </c>
    </row>
    <row r="4" spans="2:8" ht="69.75" customHeight="1">
      <c r="B4" s="82"/>
      <c r="C4" s="83"/>
      <c r="D4" s="84" t="s">
        <v>98</v>
      </c>
      <c r="E4" s="85" t="s">
        <v>99</v>
      </c>
      <c r="F4" s="85" t="s">
        <v>100</v>
      </c>
      <c r="G4" s="86" t="s">
        <v>101</v>
      </c>
      <c r="H4" s="82"/>
    </row>
    <row r="5" spans="2:8" ht="13.5" customHeight="1">
      <c r="B5" s="87">
        <v>1</v>
      </c>
      <c r="C5" s="88">
        <v>2</v>
      </c>
      <c r="D5" s="89">
        <v>3</v>
      </c>
      <c r="E5" s="89">
        <v>4</v>
      </c>
      <c r="F5" s="89">
        <v>5</v>
      </c>
      <c r="G5" s="89" t="s">
        <v>102</v>
      </c>
      <c r="H5" s="90">
        <v>7</v>
      </c>
    </row>
    <row r="6" spans="2:8" ht="21.75" customHeight="1">
      <c r="B6" s="91">
        <v>1</v>
      </c>
      <c r="C6" s="92" t="s">
        <v>103</v>
      </c>
      <c r="D6" s="93"/>
      <c r="E6" s="94"/>
      <c r="F6" s="94"/>
      <c r="G6" s="94">
        <f>+E6*F6</f>
        <v>0</v>
      </c>
      <c r="H6" s="95"/>
    </row>
    <row r="7" spans="2:8" ht="21.75" customHeight="1">
      <c r="B7" s="96">
        <v>2</v>
      </c>
      <c r="C7" s="97" t="s">
        <v>104</v>
      </c>
      <c r="D7" s="98" t="s">
        <v>105</v>
      </c>
      <c r="E7" s="99">
        <v>37.62</v>
      </c>
      <c r="F7" s="99">
        <v>1187748.34</v>
      </c>
      <c r="G7" s="99">
        <v>44683092.55</v>
      </c>
      <c r="H7" s="100">
        <v>44683092.55</v>
      </c>
    </row>
    <row r="8" spans="2:8" ht="21.75" customHeight="1">
      <c r="B8" s="96">
        <v>3</v>
      </c>
      <c r="C8" s="97" t="s">
        <v>106</v>
      </c>
      <c r="D8" s="98" t="s">
        <v>105</v>
      </c>
      <c r="E8" s="99">
        <v>12.7</v>
      </c>
      <c r="F8" s="99">
        <v>426020</v>
      </c>
      <c r="G8" s="99">
        <v>5410454</v>
      </c>
      <c r="H8" s="100">
        <v>5410454</v>
      </c>
    </row>
    <row r="9" spans="2:8" ht="21.75" customHeight="1">
      <c r="B9" s="96">
        <v>4</v>
      </c>
      <c r="C9" s="97" t="s">
        <v>107</v>
      </c>
      <c r="D9" s="98" t="s">
        <v>108</v>
      </c>
      <c r="E9" s="99">
        <v>3890.796</v>
      </c>
      <c r="F9" s="99">
        <v>1041</v>
      </c>
      <c r="G9" s="99">
        <v>4050319</v>
      </c>
      <c r="H9" s="100">
        <v>4050319</v>
      </c>
    </row>
    <row r="10" spans="2:8" ht="21.75" customHeight="1">
      <c r="B10" s="101">
        <v>5</v>
      </c>
      <c r="C10" s="102" t="s">
        <v>109</v>
      </c>
      <c r="D10" s="98"/>
      <c r="E10" s="99"/>
      <c r="F10" s="99"/>
      <c r="G10" s="99">
        <f aca="true" t="shared" si="0" ref="G10:G18">+E10*F10</f>
        <v>0</v>
      </c>
      <c r="H10" s="100"/>
    </row>
    <row r="11" spans="2:8" ht="21.75" customHeight="1">
      <c r="B11" s="96">
        <v>6</v>
      </c>
      <c r="C11" s="97" t="s">
        <v>110</v>
      </c>
      <c r="D11" s="98"/>
      <c r="E11" s="99"/>
      <c r="F11" s="99"/>
      <c r="G11" s="99">
        <v>3953167.84</v>
      </c>
      <c r="H11" s="100">
        <v>3953167.84</v>
      </c>
    </row>
    <row r="12" spans="2:8" ht="21.75" customHeight="1">
      <c r="B12" s="103" t="s">
        <v>111</v>
      </c>
      <c r="C12" s="104" t="s">
        <v>112</v>
      </c>
      <c r="D12" s="105"/>
      <c r="E12" s="106"/>
      <c r="F12" s="106"/>
      <c r="G12" s="99">
        <f t="shared" si="0"/>
        <v>0</v>
      </c>
      <c r="H12" s="107"/>
    </row>
    <row r="13" spans="2:8" ht="21.75" customHeight="1">
      <c r="B13" s="103" t="s">
        <v>113</v>
      </c>
      <c r="C13" s="104" t="s">
        <v>114</v>
      </c>
      <c r="D13" s="105"/>
      <c r="E13" s="106"/>
      <c r="F13" s="106"/>
      <c r="G13" s="99">
        <f t="shared" si="0"/>
        <v>0</v>
      </c>
      <c r="H13" s="107"/>
    </row>
    <row r="14" spans="2:8" ht="21.75" customHeight="1">
      <c r="B14" s="103" t="s">
        <v>115</v>
      </c>
      <c r="C14" s="104" t="s">
        <v>116</v>
      </c>
      <c r="D14" s="105"/>
      <c r="E14" s="106"/>
      <c r="F14" s="106"/>
      <c r="G14" s="99">
        <f t="shared" si="0"/>
        <v>0</v>
      </c>
      <c r="H14" s="107"/>
    </row>
    <row r="15" spans="2:8" ht="21.75" customHeight="1">
      <c r="B15" s="96">
        <v>7</v>
      </c>
      <c r="C15" s="97" t="s">
        <v>117</v>
      </c>
      <c r="D15" s="98" t="s">
        <v>118</v>
      </c>
      <c r="E15" s="99">
        <v>111.33</v>
      </c>
      <c r="F15" s="99">
        <v>1420</v>
      </c>
      <c r="G15" s="99">
        <f t="shared" si="0"/>
        <v>158088.6</v>
      </c>
      <c r="H15" s="100">
        <v>158088.6</v>
      </c>
    </row>
    <row r="16" spans="2:8" ht="21.75" customHeight="1">
      <c r="B16" s="103" t="s">
        <v>119</v>
      </c>
      <c r="C16" s="104" t="s">
        <v>120</v>
      </c>
      <c r="D16" s="105"/>
      <c r="E16" s="106"/>
      <c r="F16" s="106"/>
      <c r="G16" s="99">
        <f t="shared" si="0"/>
        <v>0</v>
      </c>
      <c r="H16" s="107"/>
    </row>
    <row r="17" spans="2:8" ht="21.75" customHeight="1">
      <c r="B17" s="103" t="s">
        <v>121</v>
      </c>
      <c r="C17" s="104" t="s">
        <v>122</v>
      </c>
      <c r="D17" s="105"/>
      <c r="E17" s="106"/>
      <c r="F17" s="106"/>
      <c r="G17" s="99">
        <f t="shared" si="0"/>
        <v>0</v>
      </c>
      <c r="H17" s="107"/>
    </row>
    <row r="18" spans="2:8" ht="21.75" customHeight="1">
      <c r="B18" s="108">
        <v>8</v>
      </c>
      <c r="C18" s="109" t="s">
        <v>123</v>
      </c>
      <c r="D18" s="110"/>
      <c r="E18" s="111"/>
      <c r="F18" s="111"/>
      <c r="G18" s="111">
        <f t="shared" si="0"/>
        <v>0</v>
      </c>
      <c r="H18" s="112"/>
    </row>
    <row r="19" spans="2:8" ht="21.75" customHeight="1">
      <c r="B19" s="113">
        <v>8</v>
      </c>
      <c r="C19" s="114" t="s">
        <v>124</v>
      </c>
      <c r="D19" s="85"/>
      <c r="E19" s="115"/>
      <c r="F19" s="115"/>
      <c r="G19" s="115">
        <f>+SUM(G6:G11,G15,G18)</f>
        <v>58255121.99</v>
      </c>
      <c r="H19" s="116">
        <f>+SUM(H6:H11,H15,H18)</f>
        <v>58255121.99</v>
      </c>
    </row>
    <row r="20" spans="2:8" ht="21.75" customHeight="1">
      <c r="B20" s="117"/>
      <c r="C20" s="117"/>
      <c r="D20" s="117"/>
      <c r="E20" s="117"/>
      <c r="F20" s="117"/>
      <c r="G20" s="117"/>
      <c r="H20" s="117"/>
    </row>
    <row r="21" spans="2:8" ht="21.75" customHeight="1">
      <c r="B21" s="118" t="s">
        <v>125</v>
      </c>
      <c r="C21" s="118"/>
      <c r="D21" s="118"/>
      <c r="E21" s="118"/>
      <c r="F21" s="118"/>
      <c r="G21" s="118"/>
      <c r="H21" s="118"/>
    </row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</sheetData>
  <sheetProtection selectLockedCells="1" selectUnlockedCells="1"/>
  <mergeCells count="6">
    <mergeCell ref="B2:C2"/>
    <mergeCell ref="B3:B4"/>
    <mergeCell ref="C3:C4"/>
    <mergeCell ref="D3:G3"/>
    <mergeCell ref="H3:H4"/>
    <mergeCell ref="B21:H21"/>
  </mergeCells>
  <printOptions/>
  <pageMargins left="0.25" right="0.25" top="0.75" bottom="0.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G73"/>
  <sheetViews>
    <sheetView workbookViewId="0" topLeftCell="A1">
      <selection activeCell="F70" sqref="F70"/>
    </sheetView>
  </sheetViews>
  <sheetFormatPr defaultColWidth="9.140625" defaultRowHeight="12.75"/>
  <cols>
    <col min="1" max="1" width="8.7109375" style="1" customWidth="1"/>
    <col min="2" max="2" width="6.421875" style="119" customWidth="1"/>
    <col min="3" max="3" width="6.7109375" style="1" customWidth="1"/>
    <col min="4" max="4" width="43.421875" style="79" customWidth="1"/>
    <col min="5" max="5" width="13.28125" style="1" customWidth="1"/>
    <col min="6" max="6" width="18.28125" style="1" customWidth="1"/>
    <col min="7" max="16384" width="8.7109375" style="1" customWidth="1"/>
  </cols>
  <sheetData>
    <row r="2" spans="2:6" ht="12.75">
      <c r="B2" s="120" t="s">
        <v>126</v>
      </c>
      <c r="C2" s="120"/>
      <c r="D2" s="120"/>
      <c r="E2" s="121"/>
      <c r="F2" s="121"/>
    </row>
    <row r="3" spans="2:6" ht="12.75">
      <c r="B3" s="122" t="s">
        <v>127</v>
      </c>
      <c r="C3" s="123" t="s">
        <v>128</v>
      </c>
      <c r="D3" s="85" t="s">
        <v>2</v>
      </c>
      <c r="E3" s="124" t="s">
        <v>129</v>
      </c>
      <c r="F3" s="86" t="s">
        <v>130</v>
      </c>
    </row>
    <row r="4" spans="2:6" ht="12.75" customHeight="1">
      <c r="B4" s="125">
        <v>1</v>
      </c>
      <c r="C4" s="126">
        <v>2</v>
      </c>
      <c r="D4" s="127">
        <v>3</v>
      </c>
      <c r="E4" s="128">
        <v>4</v>
      </c>
      <c r="F4" s="129">
        <v>5</v>
      </c>
    </row>
    <row r="5" spans="2:6" ht="12.75">
      <c r="B5" s="130" t="s">
        <v>131</v>
      </c>
      <c r="C5" s="131">
        <v>51</v>
      </c>
      <c r="D5" s="132" t="s">
        <v>132</v>
      </c>
      <c r="E5" s="133">
        <v>72440</v>
      </c>
      <c r="F5" s="134">
        <v>72440</v>
      </c>
    </row>
    <row r="6" spans="2:6" ht="12.75">
      <c r="B6" s="135" t="s">
        <v>133</v>
      </c>
      <c r="C6" s="136">
        <v>511</v>
      </c>
      <c r="D6" s="137" t="s">
        <v>134</v>
      </c>
      <c r="E6" s="138"/>
      <c r="F6" s="139"/>
    </row>
    <row r="7" spans="2:6" ht="12.75">
      <c r="B7" s="140" t="s">
        <v>135</v>
      </c>
      <c r="C7" s="141">
        <v>512</v>
      </c>
      <c r="D7" s="105" t="s">
        <v>136</v>
      </c>
      <c r="E7" s="142">
        <f>SUM(E8:E10)</f>
        <v>72440</v>
      </c>
      <c r="F7" s="143">
        <v>72440</v>
      </c>
    </row>
    <row r="8" spans="2:6" ht="12.75">
      <c r="B8" s="144" t="s">
        <v>137</v>
      </c>
      <c r="C8" s="141"/>
      <c r="D8" s="145" t="s">
        <v>138</v>
      </c>
      <c r="E8" s="146">
        <v>72440</v>
      </c>
      <c r="F8" s="147">
        <v>72440</v>
      </c>
    </row>
    <row r="9" spans="2:6" ht="12.75">
      <c r="B9" s="144" t="s">
        <v>139</v>
      </c>
      <c r="C9" s="141"/>
      <c r="D9" s="145" t="s">
        <v>140</v>
      </c>
      <c r="E9" s="146"/>
      <c r="F9" s="147"/>
    </row>
    <row r="10" spans="2:6" ht="12.75">
      <c r="B10" s="144" t="s">
        <v>141</v>
      </c>
      <c r="C10" s="141"/>
      <c r="D10" s="145" t="s">
        <v>142</v>
      </c>
      <c r="E10" s="146"/>
      <c r="F10" s="147"/>
    </row>
    <row r="11" spans="2:6" ht="12.75">
      <c r="B11" s="140" t="s">
        <v>143</v>
      </c>
      <c r="C11" s="141">
        <v>513</v>
      </c>
      <c r="D11" s="105" t="s">
        <v>144</v>
      </c>
      <c r="E11" s="148">
        <f>SUM(E12:E14)</f>
        <v>0</v>
      </c>
      <c r="F11" s="143">
        <f>SUM(F12:F14)</f>
        <v>0</v>
      </c>
    </row>
    <row r="12" spans="2:6" ht="12.75">
      <c r="B12" s="144" t="s">
        <v>145</v>
      </c>
      <c r="C12" s="141"/>
      <c r="D12" s="149" t="s">
        <v>146</v>
      </c>
      <c r="E12" s="146"/>
      <c r="F12" s="147"/>
    </row>
    <row r="13" spans="2:6" ht="17.25" customHeight="1">
      <c r="B13" s="144" t="s">
        <v>147</v>
      </c>
      <c r="C13" s="141"/>
      <c r="D13" s="149" t="s">
        <v>148</v>
      </c>
      <c r="E13" s="146"/>
      <c r="F13" s="147"/>
    </row>
    <row r="14" spans="2:6" ht="12.75">
      <c r="B14" s="144" t="s">
        <v>149</v>
      </c>
      <c r="C14" s="141"/>
      <c r="D14" s="149" t="s">
        <v>150</v>
      </c>
      <c r="E14" s="146"/>
      <c r="F14" s="147"/>
    </row>
    <row r="15" spans="2:6" ht="12.75">
      <c r="B15" s="140" t="s">
        <v>151</v>
      </c>
      <c r="C15" s="141">
        <v>514</v>
      </c>
      <c r="D15" s="105" t="s">
        <v>152</v>
      </c>
      <c r="E15" s="150"/>
      <c r="F15" s="151"/>
    </row>
    <row r="16" spans="2:6" ht="12.75">
      <c r="B16" s="152" t="s">
        <v>153</v>
      </c>
      <c r="C16" s="153">
        <v>515</v>
      </c>
      <c r="D16" s="154" t="s">
        <v>154</v>
      </c>
      <c r="E16" s="155"/>
      <c r="F16" s="156"/>
    </row>
    <row r="17" spans="2:6" ht="12.75">
      <c r="B17" s="130" t="s">
        <v>155</v>
      </c>
      <c r="C17" s="131">
        <v>52</v>
      </c>
      <c r="D17" s="132" t="s">
        <v>156</v>
      </c>
      <c r="E17" s="133">
        <f>+SUM(E18:E25)</f>
        <v>14333235.32</v>
      </c>
      <c r="F17" s="134">
        <v>14332235.32</v>
      </c>
    </row>
    <row r="18" spans="2:6" ht="12.75">
      <c r="B18" s="135" t="s">
        <v>10</v>
      </c>
      <c r="C18" s="136">
        <v>520</v>
      </c>
      <c r="D18" s="137" t="s">
        <v>157</v>
      </c>
      <c r="E18" s="157">
        <v>11159523.12</v>
      </c>
      <c r="F18" s="158">
        <v>11159523.12</v>
      </c>
    </row>
    <row r="19" spans="2:6" ht="12.75">
      <c r="B19" s="140" t="s">
        <v>158</v>
      </c>
      <c r="C19" s="141">
        <v>521</v>
      </c>
      <c r="D19" s="105" t="s">
        <v>159</v>
      </c>
      <c r="E19" s="150">
        <v>3118624.2</v>
      </c>
      <c r="F19" s="151">
        <v>3118624.2</v>
      </c>
    </row>
    <row r="20" spans="2:6" ht="12.75">
      <c r="B20" s="140" t="s">
        <v>160</v>
      </c>
      <c r="C20" s="141">
        <v>522</v>
      </c>
      <c r="D20" s="105" t="s">
        <v>161</v>
      </c>
      <c r="E20" s="150">
        <v>20000</v>
      </c>
      <c r="F20" s="151">
        <v>20000</v>
      </c>
    </row>
    <row r="21" spans="2:6" ht="12.75">
      <c r="B21" s="140" t="s">
        <v>162</v>
      </c>
      <c r="C21" s="141">
        <v>523</v>
      </c>
      <c r="D21" s="105" t="s">
        <v>163</v>
      </c>
      <c r="E21" s="150"/>
      <c r="F21" s="151"/>
    </row>
    <row r="22" spans="2:6" ht="12.75">
      <c r="B22" s="140" t="s">
        <v>164</v>
      </c>
      <c r="C22" s="141">
        <v>524</v>
      </c>
      <c r="D22" s="105" t="s">
        <v>165</v>
      </c>
      <c r="E22" s="150"/>
      <c r="F22" s="151"/>
    </row>
    <row r="23" spans="2:6" ht="12.75">
      <c r="B23" s="140" t="s">
        <v>166</v>
      </c>
      <c r="C23" s="141">
        <v>525</v>
      </c>
      <c r="D23" s="105" t="s">
        <v>167</v>
      </c>
      <c r="E23" s="150"/>
      <c r="F23" s="151"/>
    </row>
    <row r="24" spans="2:6" ht="12.75">
      <c r="B24" s="140" t="s">
        <v>168</v>
      </c>
      <c r="C24" s="141">
        <v>526</v>
      </c>
      <c r="D24" s="105" t="s">
        <v>169</v>
      </c>
      <c r="E24" s="150"/>
      <c r="F24" s="151"/>
    </row>
    <row r="25" spans="2:6" ht="12.75">
      <c r="B25" s="140" t="s">
        <v>170</v>
      </c>
      <c r="C25" s="141">
        <v>529</v>
      </c>
      <c r="D25" s="105" t="s">
        <v>171</v>
      </c>
      <c r="E25" s="159">
        <f>+SUM(E26:E31)</f>
        <v>35088</v>
      </c>
      <c r="F25" s="160">
        <v>35088</v>
      </c>
    </row>
    <row r="26" spans="2:6" ht="12.75">
      <c r="B26" s="144" t="s">
        <v>172</v>
      </c>
      <c r="C26" s="141"/>
      <c r="D26" s="149" t="s">
        <v>173</v>
      </c>
      <c r="E26" s="146">
        <v>35088</v>
      </c>
      <c r="F26" s="147">
        <v>35088</v>
      </c>
    </row>
    <row r="27" spans="2:6" ht="12.75">
      <c r="B27" s="144" t="s">
        <v>174</v>
      </c>
      <c r="C27" s="141"/>
      <c r="D27" s="149" t="s">
        <v>175</v>
      </c>
      <c r="E27" s="146"/>
      <c r="F27" s="147"/>
    </row>
    <row r="28" spans="2:6" ht="12.75">
      <c r="B28" s="144" t="s">
        <v>176</v>
      </c>
      <c r="C28" s="141"/>
      <c r="D28" s="149" t="s">
        <v>177</v>
      </c>
      <c r="E28" s="146"/>
      <c r="F28" s="147"/>
    </row>
    <row r="29" spans="2:6" ht="12.75">
      <c r="B29" s="144" t="s">
        <v>178</v>
      </c>
      <c r="C29" s="141"/>
      <c r="D29" s="149" t="s">
        <v>179</v>
      </c>
      <c r="E29" s="146"/>
      <c r="F29" s="147"/>
    </row>
    <row r="30" spans="2:6" ht="12.75">
      <c r="B30" s="144" t="s">
        <v>180</v>
      </c>
      <c r="C30" s="141"/>
      <c r="D30" s="149" t="s">
        <v>181</v>
      </c>
      <c r="E30" s="146"/>
      <c r="F30" s="147"/>
    </row>
    <row r="31" spans="2:6" ht="12.75">
      <c r="B31" s="161" t="s">
        <v>182</v>
      </c>
      <c r="C31" s="153"/>
      <c r="D31" s="162" t="s">
        <v>183</v>
      </c>
      <c r="E31" s="163"/>
      <c r="F31" s="164"/>
    </row>
    <row r="32" spans="2:6" ht="12.75">
      <c r="B32" s="130" t="s">
        <v>184</v>
      </c>
      <c r="C32" s="131">
        <v>53</v>
      </c>
      <c r="D32" s="132" t="s">
        <v>185</v>
      </c>
      <c r="E32" s="133">
        <v>3424058.18</v>
      </c>
      <c r="F32" s="134">
        <v>3424058.18</v>
      </c>
    </row>
    <row r="33" spans="2:6" ht="12.75">
      <c r="B33" s="135" t="s">
        <v>186</v>
      </c>
      <c r="C33" s="136">
        <v>530</v>
      </c>
      <c r="D33" s="137" t="s">
        <v>187</v>
      </c>
      <c r="E33" s="157"/>
      <c r="F33" s="158"/>
    </row>
    <row r="34" spans="2:6" ht="12.75">
      <c r="B34" s="140" t="s">
        <v>188</v>
      </c>
      <c r="C34" s="141">
        <v>531</v>
      </c>
      <c r="D34" s="105" t="s">
        <v>189</v>
      </c>
      <c r="E34" s="159">
        <v>2128144.07</v>
      </c>
      <c r="F34" s="160">
        <v>2128144.07</v>
      </c>
    </row>
    <row r="35" spans="2:6" ht="12.75">
      <c r="B35" s="144" t="s">
        <v>190</v>
      </c>
      <c r="C35" s="141"/>
      <c r="D35" s="149" t="s">
        <v>191</v>
      </c>
      <c r="E35" s="146">
        <v>65254.53</v>
      </c>
      <c r="F35" s="147">
        <v>65254.53</v>
      </c>
    </row>
    <row r="36" spans="2:6" ht="12.75">
      <c r="B36" s="144" t="s">
        <v>192</v>
      </c>
      <c r="C36" s="141"/>
      <c r="D36" s="149" t="s">
        <v>193</v>
      </c>
      <c r="E36" s="146"/>
      <c r="F36" s="147"/>
    </row>
    <row r="37" spans="2:6" ht="12.75">
      <c r="B37" s="140" t="s">
        <v>194</v>
      </c>
      <c r="C37" s="141">
        <v>532</v>
      </c>
      <c r="D37" s="105" t="s">
        <v>195</v>
      </c>
      <c r="E37" s="150">
        <v>988737.06</v>
      </c>
      <c r="F37" s="151">
        <v>988737.06</v>
      </c>
    </row>
    <row r="38" spans="2:6" ht="12.75">
      <c r="B38" s="140" t="s">
        <v>196</v>
      </c>
      <c r="C38" s="141">
        <v>533</v>
      </c>
      <c r="D38" s="105" t="s">
        <v>197</v>
      </c>
      <c r="E38" s="159">
        <f>+SUM(E39:E40)</f>
        <v>0</v>
      </c>
      <c r="F38" s="160">
        <f>+SUM(F39:F40)</f>
        <v>0</v>
      </c>
    </row>
    <row r="39" spans="2:6" ht="12.75">
      <c r="B39" s="144" t="s">
        <v>198</v>
      </c>
      <c r="C39" s="141"/>
      <c r="D39" s="149" t="s">
        <v>199</v>
      </c>
      <c r="E39" s="146"/>
      <c r="F39" s="147"/>
    </row>
    <row r="40" spans="2:6" ht="12.75">
      <c r="B40" s="144" t="s">
        <v>200</v>
      </c>
      <c r="C40" s="141"/>
      <c r="D40" s="149" t="s">
        <v>201</v>
      </c>
      <c r="E40" s="146"/>
      <c r="F40" s="147"/>
    </row>
    <row r="41" spans="2:6" ht="12.75">
      <c r="B41" s="140" t="s">
        <v>202</v>
      </c>
      <c r="C41" s="141">
        <v>534</v>
      </c>
      <c r="D41" s="105" t="s">
        <v>203</v>
      </c>
      <c r="E41" s="150"/>
      <c r="F41" s="151"/>
    </row>
    <row r="42" spans="2:6" ht="12.75">
      <c r="B42" s="140" t="s">
        <v>204</v>
      </c>
      <c r="C42" s="141">
        <v>535</v>
      </c>
      <c r="D42" s="105" t="s">
        <v>205</v>
      </c>
      <c r="E42" s="150">
        <v>4800</v>
      </c>
      <c r="F42" s="151">
        <v>4800</v>
      </c>
    </row>
    <row r="43" spans="2:6" ht="12.75">
      <c r="B43" s="140" t="s">
        <v>206</v>
      </c>
      <c r="C43" s="141">
        <v>536</v>
      </c>
      <c r="D43" s="105" t="s">
        <v>207</v>
      </c>
      <c r="E43" s="150"/>
      <c r="F43" s="151"/>
    </row>
    <row r="44" spans="2:6" ht="12.75">
      <c r="B44" s="140" t="s">
        <v>208</v>
      </c>
      <c r="C44" s="141">
        <v>537</v>
      </c>
      <c r="D44" s="105" t="s">
        <v>209</v>
      </c>
      <c r="E44" s="150"/>
      <c r="F44" s="151"/>
    </row>
    <row r="45" spans="2:6" ht="12.75">
      <c r="B45" s="152" t="s">
        <v>210</v>
      </c>
      <c r="C45" s="153">
        <v>539</v>
      </c>
      <c r="D45" s="154" t="s">
        <v>211</v>
      </c>
      <c r="E45" s="155">
        <v>237122.52</v>
      </c>
      <c r="F45" s="156">
        <v>237122.52</v>
      </c>
    </row>
    <row r="46" spans="2:6" ht="12.75">
      <c r="B46" s="130" t="s">
        <v>212</v>
      </c>
      <c r="C46" s="131">
        <v>55</v>
      </c>
      <c r="D46" s="132" t="s">
        <v>213</v>
      </c>
      <c r="E46" s="133">
        <f>+SUM(E47,E53:E54,E58:E60,E63:E64)</f>
        <v>3086730.23</v>
      </c>
      <c r="F46" s="134">
        <v>3086730.23</v>
      </c>
    </row>
    <row r="47" spans="2:6" ht="12.75">
      <c r="B47" s="135" t="s">
        <v>214</v>
      </c>
      <c r="C47" s="136">
        <v>550</v>
      </c>
      <c r="D47" s="137" t="s">
        <v>215</v>
      </c>
      <c r="E47" s="165">
        <f>+SUM(E48:E52)</f>
        <v>34000</v>
      </c>
      <c r="F47" s="166">
        <v>34000</v>
      </c>
    </row>
    <row r="48" spans="2:6" ht="39.75" customHeight="1">
      <c r="B48" s="144" t="s">
        <v>216</v>
      </c>
      <c r="C48" s="141"/>
      <c r="D48" s="149" t="s">
        <v>217</v>
      </c>
      <c r="E48" s="146">
        <v>34000</v>
      </c>
      <c r="F48" s="147">
        <v>34000</v>
      </c>
    </row>
    <row r="49" spans="2:6" ht="18" customHeight="1">
      <c r="B49" s="144" t="s">
        <v>218</v>
      </c>
      <c r="C49" s="141"/>
      <c r="D49" s="149" t="s">
        <v>219</v>
      </c>
      <c r="E49" s="146"/>
      <c r="F49" s="147"/>
    </row>
    <row r="50" spans="2:6" ht="12.75">
      <c r="B50" s="144" t="s">
        <v>220</v>
      </c>
      <c r="C50" s="141"/>
      <c r="D50" s="149" t="s">
        <v>221</v>
      </c>
      <c r="E50" s="146"/>
      <c r="F50" s="147"/>
    </row>
    <row r="51" spans="2:6" ht="12.75">
      <c r="B51" s="144" t="s">
        <v>222</v>
      </c>
      <c r="C51" s="141"/>
      <c r="D51" s="149" t="s">
        <v>223</v>
      </c>
      <c r="E51" s="146"/>
      <c r="F51" s="147"/>
    </row>
    <row r="52" spans="2:6" ht="12.75">
      <c r="B52" s="144" t="s">
        <v>224</v>
      </c>
      <c r="C52" s="141"/>
      <c r="D52" s="149" t="s">
        <v>225</v>
      </c>
      <c r="E52" s="146"/>
      <c r="F52" s="147"/>
    </row>
    <row r="53" spans="2:6" ht="12.75">
      <c r="B53" s="140" t="s">
        <v>226</v>
      </c>
      <c r="C53" s="141">
        <v>551</v>
      </c>
      <c r="D53" s="105" t="s">
        <v>227</v>
      </c>
      <c r="E53" s="146">
        <v>11890</v>
      </c>
      <c r="F53" s="147">
        <v>11890</v>
      </c>
    </row>
    <row r="54" spans="2:6" ht="12.75">
      <c r="B54" s="140" t="s">
        <v>228</v>
      </c>
      <c r="C54" s="141">
        <v>552</v>
      </c>
      <c r="D54" s="105" t="s">
        <v>229</v>
      </c>
      <c r="E54" s="159">
        <f>+SUM(E55:E57)</f>
        <v>0</v>
      </c>
      <c r="F54" s="160">
        <f>+SUM(F55:F57)</f>
        <v>0</v>
      </c>
    </row>
    <row r="55" spans="2:6" ht="12.75">
      <c r="B55" s="144" t="s">
        <v>230</v>
      </c>
      <c r="C55" s="141"/>
      <c r="D55" s="149" t="s">
        <v>231</v>
      </c>
      <c r="E55" s="146"/>
      <c r="F55" s="147"/>
    </row>
    <row r="56" spans="2:6" ht="12.75">
      <c r="B56" s="144" t="s">
        <v>232</v>
      </c>
      <c r="C56" s="141"/>
      <c r="D56" s="149" t="s">
        <v>233</v>
      </c>
      <c r="E56" s="146"/>
      <c r="F56" s="147"/>
    </row>
    <row r="57" spans="2:6" ht="12.75">
      <c r="B57" s="144" t="s">
        <v>234</v>
      </c>
      <c r="C57" s="141"/>
      <c r="D57" s="149" t="s">
        <v>235</v>
      </c>
      <c r="E57" s="146"/>
      <c r="F57" s="147"/>
    </row>
    <row r="58" spans="2:6" ht="12.75">
      <c r="B58" s="140" t="s">
        <v>236</v>
      </c>
      <c r="C58" s="141">
        <v>553</v>
      </c>
      <c r="D58" s="105" t="s">
        <v>237</v>
      </c>
      <c r="E58" s="146"/>
      <c r="F58" s="147"/>
    </row>
    <row r="59" spans="2:6" ht="12.75">
      <c r="B59" s="140" t="s">
        <v>238</v>
      </c>
      <c r="C59" s="141">
        <v>554</v>
      </c>
      <c r="D59" s="105" t="s">
        <v>239</v>
      </c>
      <c r="E59" s="146">
        <v>49290</v>
      </c>
      <c r="F59" s="147">
        <v>49290</v>
      </c>
    </row>
    <row r="60" spans="2:6" ht="12.75">
      <c r="B60" s="140" t="s">
        <v>240</v>
      </c>
      <c r="C60" s="141">
        <v>555</v>
      </c>
      <c r="D60" s="105" t="s">
        <v>241</v>
      </c>
      <c r="E60" s="159">
        <f>+SUM(E61:E62)</f>
        <v>0</v>
      </c>
      <c r="F60" s="160">
        <f>+SUM(F61:F62)</f>
        <v>0</v>
      </c>
    </row>
    <row r="61" spans="2:6" ht="12.75">
      <c r="B61" s="144" t="s">
        <v>242</v>
      </c>
      <c r="C61" s="141"/>
      <c r="D61" s="149" t="s">
        <v>243</v>
      </c>
      <c r="E61" s="146"/>
      <c r="F61" s="147"/>
    </row>
    <row r="62" spans="2:6" ht="12.75">
      <c r="B62" s="144" t="s">
        <v>244</v>
      </c>
      <c r="C62" s="141"/>
      <c r="D62" s="149" t="s">
        <v>245</v>
      </c>
      <c r="E62" s="146"/>
      <c r="F62" s="147"/>
    </row>
    <row r="63" spans="2:6" ht="12.75">
      <c r="B63" s="140" t="s">
        <v>246</v>
      </c>
      <c r="C63" s="141">
        <v>556</v>
      </c>
      <c r="D63" s="105" t="s">
        <v>247</v>
      </c>
      <c r="E63" s="146"/>
      <c r="F63" s="147"/>
    </row>
    <row r="64" spans="2:6" ht="12.75">
      <c r="B64" s="140" t="s">
        <v>248</v>
      </c>
      <c r="C64" s="141">
        <v>559</v>
      </c>
      <c r="D64" s="105" t="s">
        <v>249</v>
      </c>
      <c r="E64" s="159">
        <v>2991550.23</v>
      </c>
      <c r="F64" s="160">
        <v>2991550.23</v>
      </c>
    </row>
    <row r="65" spans="2:6" ht="12.75">
      <c r="B65" s="144" t="s">
        <v>250</v>
      </c>
      <c r="C65" s="141"/>
      <c r="D65" s="149" t="s">
        <v>251</v>
      </c>
      <c r="E65" s="146"/>
      <c r="F65" s="147"/>
    </row>
    <row r="66" spans="2:6" ht="12.75">
      <c r="B66" s="161" t="s">
        <v>252</v>
      </c>
      <c r="C66" s="153"/>
      <c r="D66" s="162" t="s">
        <v>253</v>
      </c>
      <c r="E66" s="163"/>
      <c r="F66" s="164"/>
    </row>
    <row r="67" spans="2:6" ht="12.75">
      <c r="B67" s="130" t="s">
        <v>254</v>
      </c>
      <c r="C67" s="131"/>
      <c r="D67" s="132" t="s">
        <v>255</v>
      </c>
      <c r="E67" s="133"/>
      <c r="F67" s="167"/>
    </row>
    <row r="68" spans="2:6" ht="12.75">
      <c r="B68" s="130" t="s">
        <v>256</v>
      </c>
      <c r="C68" s="131"/>
      <c r="D68" s="132" t="s">
        <v>257</v>
      </c>
      <c r="E68" s="133"/>
      <c r="F68" s="167"/>
    </row>
    <row r="69" spans="2:6" ht="12.75">
      <c r="B69" s="168">
        <v>7</v>
      </c>
      <c r="C69" s="123"/>
      <c r="D69" s="85" t="s">
        <v>258</v>
      </c>
      <c r="E69" s="169">
        <f>+SUM(E5+E17+E32+E46+E67+E68)</f>
        <v>20916463.73</v>
      </c>
      <c r="F69" s="170">
        <v>20916463.73</v>
      </c>
    </row>
    <row r="70" spans="3:6" ht="12.75">
      <c r="C70" s="121"/>
      <c r="D70" s="81"/>
      <c r="E70" s="121"/>
      <c r="F70" s="121"/>
    </row>
    <row r="71" spans="2:7" ht="12.75">
      <c r="B71" s="171" t="s">
        <v>259</v>
      </c>
      <c r="C71" s="172"/>
      <c r="D71" s="173"/>
      <c r="E71" s="172"/>
      <c r="F71" s="172"/>
      <c r="G71" s="172"/>
    </row>
    <row r="72" spans="2:7" ht="12.75">
      <c r="B72" s="171" t="s">
        <v>260</v>
      </c>
      <c r="C72" s="174"/>
      <c r="D72" s="175"/>
      <c r="E72" s="174"/>
      <c r="F72" s="174"/>
      <c r="G72" s="174"/>
    </row>
    <row r="73" ht="12.75">
      <c r="B73" s="171" t="s">
        <v>261</v>
      </c>
    </row>
  </sheetData>
  <sheetProtection selectLockedCells="1" selectUnlockedCells="1"/>
  <mergeCells count="1">
    <mergeCell ref="B2:D2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H20"/>
  <sheetViews>
    <sheetView workbookViewId="0" topLeftCell="A1">
      <selection activeCell="E11" sqref="E11"/>
    </sheetView>
  </sheetViews>
  <sheetFormatPr defaultColWidth="9.140625" defaultRowHeight="12.75"/>
  <cols>
    <col min="1" max="2" width="8.7109375" style="1" customWidth="1"/>
    <col min="3" max="3" width="25.00390625" style="1" customWidth="1"/>
    <col min="4" max="4" width="13.421875" style="1" customWidth="1"/>
    <col min="5" max="5" width="19.28125" style="1" customWidth="1"/>
    <col min="6" max="6" width="19.421875" style="1" customWidth="1"/>
    <col min="7" max="7" width="17.28125" style="1" customWidth="1"/>
    <col min="8" max="8" width="16.421875" style="1" customWidth="1"/>
    <col min="9" max="16384" width="8.7109375" style="1" customWidth="1"/>
  </cols>
  <sheetData>
    <row r="2" spans="2:8" ht="12.75">
      <c r="B2" s="120" t="s">
        <v>262</v>
      </c>
      <c r="C2" s="120"/>
      <c r="D2" s="121"/>
      <c r="E2" s="121"/>
      <c r="F2" s="121"/>
      <c r="G2" s="121"/>
      <c r="H2" s="121"/>
    </row>
    <row r="3" spans="2:8" ht="15" customHeight="1">
      <c r="B3" s="176" t="s">
        <v>263</v>
      </c>
      <c r="C3" s="177" t="s">
        <v>264</v>
      </c>
      <c r="D3" s="178" t="s">
        <v>265</v>
      </c>
      <c r="E3" s="176" t="s">
        <v>266</v>
      </c>
      <c r="F3" s="179" t="s">
        <v>267</v>
      </c>
      <c r="G3" s="180" t="s">
        <v>268</v>
      </c>
      <c r="H3" s="178" t="s">
        <v>269</v>
      </c>
    </row>
    <row r="4" spans="2:8" ht="12.75">
      <c r="B4" s="176"/>
      <c r="C4" s="177"/>
      <c r="D4" s="178"/>
      <c r="E4" s="176"/>
      <c r="F4" s="179"/>
      <c r="G4" s="180"/>
      <c r="H4" s="178"/>
    </row>
    <row r="5" spans="2:8" ht="12.75">
      <c r="B5" s="176"/>
      <c r="C5" s="177"/>
      <c r="D5" s="178"/>
      <c r="E5" s="176"/>
      <c r="F5" s="179"/>
      <c r="G5" s="180"/>
      <c r="H5" s="178"/>
    </row>
    <row r="6" spans="2:8" ht="12.75">
      <c r="B6" s="176"/>
      <c r="C6" s="177"/>
      <c r="D6" s="178"/>
      <c r="E6" s="176"/>
      <c r="F6" s="179"/>
      <c r="G6" s="180"/>
      <c r="H6" s="178"/>
    </row>
    <row r="7" spans="2:8" ht="39.75" customHeight="1">
      <c r="B7" s="176"/>
      <c r="C7" s="177"/>
      <c r="D7" s="178"/>
      <c r="E7" s="176"/>
      <c r="F7" s="179"/>
      <c r="G7" s="180"/>
      <c r="H7" s="178"/>
    </row>
    <row r="8" spans="2:8" ht="15" customHeight="1">
      <c r="B8" s="176"/>
      <c r="C8" s="177"/>
      <c r="D8" s="181" t="s">
        <v>270</v>
      </c>
      <c r="E8" s="176"/>
      <c r="F8" s="179"/>
      <c r="G8" s="182" t="s">
        <v>271</v>
      </c>
      <c r="H8" s="181" t="s">
        <v>272</v>
      </c>
    </row>
    <row r="9" spans="2:8" ht="12.75" customHeight="1">
      <c r="B9" s="183">
        <v>1</v>
      </c>
      <c r="C9" s="184" t="s">
        <v>273</v>
      </c>
      <c r="D9" s="185" t="s">
        <v>274</v>
      </c>
      <c r="E9" s="184" t="s">
        <v>275</v>
      </c>
      <c r="F9" s="186" t="s">
        <v>276</v>
      </c>
      <c r="G9" s="187" t="s">
        <v>277</v>
      </c>
      <c r="H9" s="188" t="s">
        <v>278</v>
      </c>
    </row>
    <row r="10" spans="2:8" ht="12.75">
      <c r="B10" s="189" t="s">
        <v>131</v>
      </c>
      <c r="C10" s="190" t="s">
        <v>279</v>
      </c>
      <c r="D10" s="191">
        <v>264947</v>
      </c>
      <c r="E10" s="191"/>
      <c r="F10" s="191">
        <f>+SUM(F11:F12)</f>
        <v>0</v>
      </c>
      <c r="G10" s="191">
        <f>+SUM(G11:G12)</f>
        <v>0</v>
      </c>
      <c r="H10" s="192">
        <f>+SUM(H11:H12)</f>
        <v>264947</v>
      </c>
    </row>
    <row r="11" spans="2:8" ht="12.75">
      <c r="B11" s="193" t="s">
        <v>133</v>
      </c>
      <c r="C11" s="194" t="s">
        <v>280</v>
      </c>
      <c r="D11" s="195">
        <v>264947</v>
      </c>
      <c r="E11" s="196"/>
      <c r="F11" s="196"/>
      <c r="G11" s="196">
        <f>IF(E11=0,0,F11*0.5/E11)</f>
        <v>0</v>
      </c>
      <c r="H11" s="197">
        <f>+D11+G11</f>
        <v>264947</v>
      </c>
    </row>
    <row r="12" spans="2:8" ht="12.75">
      <c r="B12" s="198" t="s">
        <v>135</v>
      </c>
      <c r="C12" s="199" t="s">
        <v>281</v>
      </c>
      <c r="D12" s="200"/>
      <c r="E12" s="200"/>
      <c r="F12" s="200"/>
      <c r="G12" s="200">
        <f>IF(E12=0,0,F12*0.5/E12)</f>
        <v>0</v>
      </c>
      <c r="H12" s="201">
        <f>+D12+G12</f>
        <v>0</v>
      </c>
    </row>
    <row r="13" spans="2:8" ht="12.75">
      <c r="B13" s="189" t="s">
        <v>155</v>
      </c>
      <c r="C13" s="202" t="s">
        <v>282</v>
      </c>
      <c r="D13" s="203">
        <f>+SUM(D14:D16)</f>
        <v>5836362.33</v>
      </c>
      <c r="E13" s="203"/>
      <c r="F13" s="203">
        <f>+SUM(F14:F16)</f>
        <v>0</v>
      </c>
      <c r="G13" s="203">
        <f>+SUM(G14:G16)</f>
        <v>0</v>
      </c>
      <c r="H13" s="204">
        <f>+SUM(H14:H16)</f>
        <v>5836362.33</v>
      </c>
    </row>
    <row r="14" spans="2:8" ht="12.75">
      <c r="B14" s="193" t="s">
        <v>10</v>
      </c>
      <c r="C14" s="194" t="s">
        <v>283</v>
      </c>
      <c r="D14" s="195"/>
      <c r="E14" s="195"/>
      <c r="F14" s="195"/>
      <c r="G14" s="196">
        <f aca="true" t="shared" si="0" ref="G14:G16">IF(E14=0,0,F14*0.5/E14)</f>
        <v>0</v>
      </c>
      <c r="H14" s="197">
        <f>+D14+G14</f>
        <v>0</v>
      </c>
    </row>
    <row r="15" spans="2:8" ht="12.75">
      <c r="B15" s="205" t="s">
        <v>158</v>
      </c>
      <c r="C15" s="206" t="s">
        <v>284</v>
      </c>
      <c r="D15" s="207"/>
      <c r="E15" s="207"/>
      <c r="F15" s="207"/>
      <c r="G15" s="208">
        <f t="shared" si="0"/>
        <v>0</v>
      </c>
      <c r="H15" s="209">
        <f>+D15+G15</f>
        <v>0</v>
      </c>
    </row>
    <row r="16" spans="2:8" ht="12.75">
      <c r="B16" s="198" t="s">
        <v>160</v>
      </c>
      <c r="C16" s="199" t="s">
        <v>281</v>
      </c>
      <c r="D16" s="210">
        <v>5836362.33</v>
      </c>
      <c r="E16" s="210"/>
      <c r="F16" s="210"/>
      <c r="G16" s="200">
        <f t="shared" si="0"/>
        <v>0</v>
      </c>
      <c r="H16" s="201">
        <f>+D16+G16</f>
        <v>5836362.33</v>
      </c>
    </row>
    <row r="17" spans="2:8" ht="12.75">
      <c r="B17" s="211" t="s">
        <v>184</v>
      </c>
      <c r="C17" s="212" t="s">
        <v>285</v>
      </c>
      <c r="D17" s="213"/>
      <c r="E17" s="213"/>
      <c r="F17" s="214"/>
      <c r="G17" s="214">
        <f>IF(E17=0,0,F17*0.5/E17)</f>
        <v>0</v>
      </c>
      <c r="H17" s="215">
        <f>+D17+G17</f>
        <v>0</v>
      </c>
    </row>
    <row r="18" spans="2:8" ht="30.75" customHeight="1">
      <c r="B18" s="189" t="s">
        <v>212</v>
      </c>
      <c r="C18" s="190" t="s">
        <v>286</v>
      </c>
      <c r="D18" s="191">
        <f>+D10+D13+D17</f>
        <v>6101309.33</v>
      </c>
      <c r="E18" s="191"/>
      <c r="F18" s="191">
        <f>+F10+F13+F17</f>
        <v>0</v>
      </c>
      <c r="G18" s="191">
        <f>+G10+G13+G17</f>
        <v>0</v>
      </c>
      <c r="H18" s="192">
        <f>+SUM(H10+H13+H17)</f>
        <v>6101309.33</v>
      </c>
    </row>
    <row r="19" spans="2:8" ht="12.75">
      <c r="B19" s="216" t="s">
        <v>254</v>
      </c>
      <c r="C19" s="217" t="s">
        <v>287</v>
      </c>
      <c r="D19" s="218"/>
      <c r="E19" s="218"/>
      <c r="F19" s="219"/>
      <c r="G19" s="219">
        <f>IF(E19=0,0,F19*0.5/E19)</f>
        <v>0</v>
      </c>
      <c r="H19" s="220">
        <f>+D19+G19</f>
        <v>0</v>
      </c>
    </row>
    <row r="20" spans="2:8" ht="12.75">
      <c r="B20" s="221">
        <v>7</v>
      </c>
      <c r="C20" s="222" t="s">
        <v>288</v>
      </c>
      <c r="D20" s="223">
        <f>+SUM(D18+D19)</f>
        <v>6101309.33</v>
      </c>
      <c r="E20" s="223"/>
      <c r="F20" s="223">
        <f>+SUM(F18+F19)</f>
        <v>0</v>
      </c>
      <c r="G20" s="223">
        <f>+SUM(G18+G19)</f>
        <v>0</v>
      </c>
      <c r="H20" s="224">
        <f>+SUM(H18+H19)</f>
        <v>6101309.33</v>
      </c>
    </row>
  </sheetData>
  <sheetProtection selectLockedCells="1" selectUnlockedCells="1"/>
  <mergeCells count="8">
    <mergeCell ref="B2:C2"/>
    <mergeCell ref="B3:B8"/>
    <mergeCell ref="C3:C8"/>
    <mergeCell ref="D3:D7"/>
    <mergeCell ref="E3:E8"/>
    <mergeCell ref="F3:F8"/>
    <mergeCell ref="G3:G7"/>
    <mergeCell ref="H3:H7"/>
  </mergeCells>
  <printOptions/>
  <pageMargins left="0.25" right="0.25" top="0.75" bottom="0.75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V61"/>
  <sheetViews>
    <sheetView zoomScale="75" zoomScaleNormal="75" workbookViewId="0" topLeftCell="C34">
      <selection activeCell="U28" sqref="U28"/>
    </sheetView>
  </sheetViews>
  <sheetFormatPr defaultColWidth="9.140625" defaultRowHeight="12.75"/>
  <cols>
    <col min="1" max="3" width="8.7109375" style="1" customWidth="1"/>
    <col min="4" max="4" width="41.7109375" style="1" customWidth="1"/>
    <col min="5" max="5" width="11.28125" style="1" customWidth="1"/>
    <col min="6" max="6" width="8.7109375" style="1" customWidth="1"/>
    <col min="7" max="7" width="13.28125" style="1" customWidth="1"/>
    <col min="8" max="19" width="11.28125" style="1" customWidth="1"/>
    <col min="20" max="20" width="15.8515625" style="1" customWidth="1"/>
    <col min="21" max="21" width="18.421875" style="1" customWidth="1"/>
    <col min="22" max="16384" width="8.7109375" style="1" customWidth="1"/>
  </cols>
  <sheetData>
    <row r="2" spans="2:22" ht="12.75">
      <c r="B2" s="121" t="s">
        <v>289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</row>
    <row r="3" spans="2:22" ht="12.75" customHeight="1">
      <c r="B3" s="225" t="s">
        <v>263</v>
      </c>
      <c r="C3" s="226" t="s">
        <v>128</v>
      </c>
      <c r="D3" s="226" t="s">
        <v>290</v>
      </c>
      <c r="E3" s="226" t="s">
        <v>291</v>
      </c>
      <c r="F3" s="226" t="s">
        <v>292</v>
      </c>
      <c r="G3" s="227" t="s">
        <v>293</v>
      </c>
      <c r="H3" s="227" t="s">
        <v>294</v>
      </c>
      <c r="I3" s="227" t="s">
        <v>295</v>
      </c>
      <c r="J3" s="227" t="s">
        <v>296</v>
      </c>
      <c r="K3" s="227" t="s">
        <v>297</v>
      </c>
      <c r="L3" s="227" t="s">
        <v>298</v>
      </c>
      <c r="M3" s="227" t="s">
        <v>266</v>
      </c>
      <c r="N3" s="227" t="s">
        <v>299</v>
      </c>
      <c r="O3" s="227" t="s">
        <v>300</v>
      </c>
      <c r="P3" s="227" t="s">
        <v>301</v>
      </c>
      <c r="Q3" s="227" t="s">
        <v>302</v>
      </c>
      <c r="R3" s="227" t="s">
        <v>303</v>
      </c>
      <c r="S3" s="227" t="s">
        <v>304</v>
      </c>
      <c r="T3" s="227" t="s">
        <v>305</v>
      </c>
      <c r="U3" s="228" t="s">
        <v>306</v>
      </c>
      <c r="V3" s="121"/>
    </row>
    <row r="4" spans="2:22" ht="12.75">
      <c r="B4" s="225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8"/>
      <c r="V4" s="121"/>
    </row>
    <row r="5" spans="2:22" ht="12.75">
      <c r="B5" s="225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8"/>
      <c r="V5" s="121"/>
    </row>
    <row r="6" spans="2:22" ht="12.75">
      <c r="B6" s="225"/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226"/>
      <c r="R6" s="226"/>
      <c r="S6" s="226"/>
      <c r="T6" s="226"/>
      <c r="U6" s="228"/>
      <c r="V6" s="121"/>
    </row>
    <row r="7" spans="2:22" ht="187.5" customHeight="1">
      <c r="B7" s="225"/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6"/>
      <c r="U7" s="228"/>
      <c r="V7" s="121"/>
    </row>
    <row r="8" spans="2:22" ht="16.5" customHeight="1">
      <c r="B8" s="225"/>
      <c r="C8" s="226"/>
      <c r="D8" s="226"/>
      <c r="E8" s="226"/>
      <c r="F8" s="226"/>
      <c r="G8" s="229" t="s">
        <v>307</v>
      </c>
      <c r="H8" s="229" t="s">
        <v>308</v>
      </c>
      <c r="I8" s="229" t="s">
        <v>309</v>
      </c>
      <c r="J8" s="229" t="s">
        <v>310</v>
      </c>
      <c r="K8" s="229" t="s">
        <v>311</v>
      </c>
      <c r="L8" s="229" t="s">
        <v>312</v>
      </c>
      <c r="M8" s="229"/>
      <c r="N8" s="229" t="s">
        <v>311</v>
      </c>
      <c r="O8" s="229" t="s">
        <v>313</v>
      </c>
      <c r="P8" s="229" t="s">
        <v>314</v>
      </c>
      <c r="Q8" s="229" t="s">
        <v>315</v>
      </c>
      <c r="R8" s="229" t="s">
        <v>316</v>
      </c>
      <c r="S8" s="229" t="s">
        <v>317</v>
      </c>
      <c r="T8" s="229" t="s">
        <v>318</v>
      </c>
      <c r="U8" s="230" t="s">
        <v>319</v>
      </c>
      <c r="V8" s="121"/>
    </row>
    <row r="9" spans="2:22" ht="12.75">
      <c r="B9" s="231">
        <v>1</v>
      </c>
      <c r="C9" s="232">
        <v>2</v>
      </c>
      <c r="D9" s="233" t="s">
        <v>274</v>
      </c>
      <c r="E9" s="233" t="s">
        <v>275</v>
      </c>
      <c r="F9" s="233" t="s">
        <v>276</v>
      </c>
      <c r="G9" s="234" t="s">
        <v>320</v>
      </c>
      <c r="H9" s="234" t="s">
        <v>321</v>
      </c>
      <c r="I9" s="234" t="s">
        <v>322</v>
      </c>
      <c r="J9" s="234" t="s">
        <v>323</v>
      </c>
      <c r="K9" s="234" t="s">
        <v>324</v>
      </c>
      <c r="L9" s="234" t="s">
        <v>325</v>
      </c>
      <c r="M9" s="234" t="s">
        <v>326</v>
      </c>
      <c r="N9" s="234" t="s">
        <v>327</v>
      </c>
      <c r="O9" s="234" t="s">
        <v>328</v>
      </c>
      <c r="P9" s="234" t="s">
        <v>329</v>
      </c>
      <c r="Q9" s="234" t="s">
        <v>330</v>
      </c>
      <c r="R9" s="234" t="s">
        <v>331</v>
      </c>
      <c r="S9" s="234" t="s">
        <v>332</v>
      </c>
      <c r="T9" s="234" t="s">
        <v>333</v>
      </c>
      <c r="U9" s="235" t="s">
        <v>334</v>
      </c>
      <c r="V9" s="121"/>
    </row>
    <row r="10" spans="2:22" ht="12.75">
      <c r="B10" s="236"/>
      <c r="C10" s="237"/>
      <c r="D10" s="238" t="s">
        <v>335</v>
      </c>
      <c r="E10" s="239"/>
      <c r="F10" s="239"/>
      <c r="G10" s="239"/>
      <c r="H10" s="239"/>
      <c r="I10" s="239"/>
      <c r="J10" s="239"/>
      <c r="K10" s="239"/>
      <c r="L10" s="239"/>
      <c r="M10" s="239"/>
      <c r="N10" s="239"/>
      <c r="O10" s="239"/>
      <c r="P10" s="239"/>
      <c r="Q10" s="239"/>
      <c r="R10" s="239"/>
      <c r="S10" s="239"/>
      <c r="T10" s="239"/>
      <c r="U10" s="240"/>
      <c r="V10" s="121"/>
    </row>
    <row r="11" spans="2:22" ht="12.75">
      <c r="B11" s="241" t="s">
        <v>131</v>
      </c>
      <c r="C11" s="242" t="s">
        <v>336</v>
      </c>
      <c r="D11" s="243" t="s">
        <v>337</v>
      </c>
      <c r="E11" s="244">
        <f>E12+E13+E14</f>
        <v>0</v>
      </c>
      <c r="F11" s="244">
        <f>F12+F13+F14</f>
        <v>0</v>
      </c>
      <c r="G11" s="244">
        <f>G12+G13+G14</f>
        <v>0</v>
      </c>
      <c r="H11" s="244">
        <f>H12+H13+H14</f>
        <v>0</v>
      </c>
      <c r="I11" s="244"/>
      <c r="J11" s="244">
        <f>J12+J13+J14</f>
        <v>0</v>
      </c>
      <c r="K11" s="244"/>
      <c r="L11" s="244"/>
      <c r="M11" s="244"/>
      <c r="N11" s="244"/>
      <c r="O11" s="244"/>
      <c r="P11" s="244">
        <f aca="true" t="shared" si="0" ref="P11:U11">P12+P13+P14</f>
        <v>0</v>
      </c>
      <c r="Q11" s="244">
        <f t="shared" si="0"/>
        <v>0</v>
      </c>
      <c r="R11" s="244">
        <f t="shared" si="0"/>
        <v>0</v>
      </c>
      <c r="S11" s="244">
        <f t="shared" si="0"/>
        <v>0</v>
      </c>
      <c r="T11" s="244">
        <f t="shared" si="0"/>
        <v>0</v>
      </c>
      <c r="U11" s="245">
        <f t="shared" si="0"/>
        <v>0</v>
      </c>
      <c r="V11" s="121"/>
    </row>
    <row r="12" spans="2:22" ht="12.75">
      <c r="B12" s="246" t="s">
        <v>133</v>
      </c>
      <c r="C12" s="247"/>
      <c r="D12" s="248" t="s">
        <v>338</v>
      </c>
      <c r="E12" s="249"/>
      <c r="F12" s="249"/>
      <c r="G12" s="250">
        <f>E12-F12</f>
        <v>0</v>
      </c>
      <c r="H12" s="251"/>
      <c r="I12" s="250"/>
      <c r="J12" s="250">
        <f>G12-H12</f>
        <v>0</v>
      </c>
      <c r="K12" s="250"/>
      <c r="L12" s="252"/>
      <c r="M12" s="252"/>
      <c r="N12" s="250"/>
      <c r="O12" s="250"/>
      <c r="P12" s="251"/>
      <c r="Q12" s="251"/>
      <c r="R12" s="251"/>
      <c r="S12" s="251"/>
      <c r="T12" s="250">
        <f>J12+P12-Q12-R12-S12</f>
        <v>0</v>
      </c>
      <c r="U12" s="253">
        <f>(J12+T12)*0.5</f>
        <v>0</v>
      </c>
      <c r="V12" s="121"/>
    </row>
    <row r="13" spans="2:22" ht="12.75">
      <c r="B13" s="246" t="s">
        <v>135</v>
      </c>
      <c r="C13" s="247"/>
      <c r="D13" s="248" t="s">
        <v>339</v>
      </c>
      <c r="E13" s="249"/>
      <c r="F13" s="249"/>
      <c r="G13" s="250">
        <f>E13-F13</f>
        <v>0</v>
      </c>
      <c r="H13" s="251"/>
      <c r="I13" s="250"/>
      <c r="J13" s="250">
        <f>G13-H13</f>
        <v>0</v>
      </c>
      <c r="K13" s="250"/>
      <c r="L13" s="252"/>
      <c r="M13" s="252"/>
      <c r="N13" s="250"/>
      <c r="O13" s="250"/>
      <c r="P13" s="251"/>
      <c r="Q13" s="251"/>
      <c r="R13" s="251"/>
      <c r="S13" s="251"/>
      <c r="T13" s="250">
        <f>J13+P13-Q13-R13-S13</f>
        <v>0</v>
      </c>
      <c r="U13" s="253">
        <f>(J13+T13)*0.5</f>
        <v>0</v>
      </c>
      <c r="V13" s="121"/>
    </row>
    <row r="14" spans="2:22" ht="12.75">
      <c r="B14" s="246" t="s">
        <v>143</v>
      </c>
      <c r="C14" s="247"/>
      <c r="D14" s="248" t="s">
        <v>281</v>
      </c>
      <c r="E14" s="249"/>
      <c r="F14" s="249"/>
      <c r="G14" s="250">
        <f>E14-F14</f>
        <v>0</v>
      </c>
      <c r="H14" s="251"/>
      <c r="I14" s="250"/>
      <c r="J14" s="250">
        <f>G14-H14</f>
        <v>0</v>
      </c>
      <c r="K14" s="250"/>
      <c r="L14" s="252"/>
      <c r="M14" s="252"/>
      <c r="N14" s="250"/>
      <c r="O14" s="250"/>
      <c r="P14" s="251"/>
      <c r="Q14" s="251"/>
      <c r="R14" s="251"/>
      <c r="S14" s="251"/>
      <c r="T14" s="250">
        <f>J14+P14-Q14-R14-S14</f>
        <v>0</v>
      </c>
      <c r="U14" s="253">
        <f>(J14+T14)*0.5</f>
        <v>0</v>
      </c>
      <c r="V14" s="121"/>
    </row>
    <row r="15" spans="2:22" ht="12.75">
      <c r="B15" s="241" t="s">
        <v>155</v>
      </c>
      <c r="C15" s="242" t="s">
        <v>340</v>
      </c>
      <c r="D15" s="243" t="s">
        <v>279</v>
      </c>
      <c r="E15" s="244">
        <v>5638762.37</v>
      </c>
      <c r="F15" s="244">
        <v>752719</v>
      </c>
      <c r="G15" s="244">
        <v>4886043</v>
      </c>
      <c r="H15" s="244">
        <f>H16+H20+H24</f>
        <v>0</v>
      </c>
      <c r="I15" s="244"/>
      <c r="J15" s="244">
        <v>4886043</v>
      </c>
      <c r="K15" s="244">
        <v>264947</v>
      </c>
      <c r="L15" s="244">
        <f>L16+L20+L24</f>
        <v>0</v>
      </c>
      <c r="M15" s="244"/>
      <c r="N15" s="244">
        <f aca="true" t="shared" si="1" ref="N15:U15">N16+N20+N24</f>
        <v>0</v>
      </c>
      <c r="O15" s="244">
        <f t="shared" si="1"/>
        <v>0</v>
      </c>
      <c r="P15" s="244">
        <f t="shared" si="1"/>
        <v>0</v>
      </c>
      <c r="Q15" s="244">
        <f t="shared" si="1"/>
        <v>0</v>
      </c>
      <c r="R15" s="244">
        <f t="shared" si="1"/>
        <v>0</v>
      </c>
      <c r="S15" s="244">
        <f t="shared" si="1"/>
        <v>0</v>
      </c>
      <c r="T15" s="244">
        <v>4621096.29</v>
      </c>
      <c r="U15" s="245">
        <f t="shared" si="1"/>
        <v>0</v>
      </c>
      <c r="V15" s="121"/>
    </row>
    <row r="16" spans="2:22" ht="12.75">
      <c r="B16" s="246" t="s">
        <v>10</v>
      </c>
      <c r="C16" s="247"/>
      <c r="D16" s="248" t="s">
        <v>280</v>
      </c>
      <c r="E16" s="254">
        <f>E17+E18+E19</f>
        <v>0</v>
      </c>
      <c r="F16" s="254">
        <f>F17+F18+F19</f>
        <v>0</v>
      </c>
      <c r="G16" s="250">
        <f aca="true" t="shared" si="2" ref="G16:G27">E16-F16</f>
        <v>0</v>
      </c>
      <c r="H16" s="250">
        <f>H17+H18+H19</f>
        <v>0</v>
      </c>
      <c r="I16" s="250"/>
      <c r="J16" s="250">
        <f aca="true" t="shared" si="3" ref="J16:J27">G16-H16</f>
        <v>0</v>
      </c>
      <c r="K16" s="250">
        <f>K17+K18+K19</f>
        <v>0</v>
      </c>
      <c r="L16" s="250">
        <f>L17+L18+L19</f>
        <v>0</v>
      </c>
      <c r="M16" s="250"/>
      <c r="N16" s="250">
        <f aca="true" t="shared" si="4" ref="N16:S16">N17+N18+N19</f>
        <v>0</v>
      </c>
      <c r="O16" s="250">
        <f t="shared" si="4"/>
        <v>0</v>
      </c>
      <c r="P16" s="250">
        <f t="shared" si="4"/>
        <v>0</v>
      </c>
      <c r="Q16" s="250">
        <f t="shared" si="4"/>
        <v>0</v>
      </c>
      <c r="R16" s="250">
        <f t="shared" si="4"/>
        <v>0</v>
      </c>
      <c r="S16" s="250">
        <f t="shared" si="4"/>
        <v>0</v>
      </c>
      <c r="T16" s="250">
        <f>J16-K16-N16+P16-Q16-R16-S16</f>
        <v>0</v>
      </c>
      <c r="U16" s="253">
        <f aca="true" t="shared" si="5" ref="U16:U27">(J16+T16)*0.5</f>
        <v>0</v>
      </c>
      <c r="V16" s="121"/>
    </row>
    <row r="17" spans="2:22" ht="12.75">
      <c r="B17" s="255" t="s">
        <v>341</v>
      </c>
      <c r="C17" s="256"/>
      <c r="D17" s="257"/>
      <c r="E17" s="249"/>
      <c r="F17" s="249"/>
      <c r="G17" s="250">
        <f t="shared" si="2"/>
        <v>0</v>
      </c>
      <c r="H17" s="251"/>
      <c r="I17" s="250"/>
      <c r="J17" s="250">
        <f t="shared" si="3"/>
        <v>0</v>
      </c>
      <c r="K17" s="252">
        <f>IF(G17=0,0,(1-H17/G17)*L17)</f>
        <v>0</v>
      </c>
      <c r="L17" s="251"/>
      <c r="M17" s="251"/>
      <c r="N17" s="250">
        <f>IF(M17=0,0,(P17-R17-S17)*0.5/M17)</f>
        <v>0</v>
      </c>
      <c r="O17" s="250">
        <f>IF(M17=0,0,(P17-S17)*0.5/M17)</f>
        <v>0</v>
      </c>
      <c r="P17" s="251"/>
      <c r="Q17" s="251"/>
      <c r="R17" s="251"/>
      <c r="S17" s="251"/>
      <c r="T17" s="250">
        <f>J17-K17-N17+P17-Q17-R17-S17</f>
        <v>0</v>
      </c>
      <c r="U17" s="253">
        <f t="shared" si="5"/>
        <v>0</v>
      </c>
      <c r="V17" s="121"/>
    </row>
    <row r="18" spans="2:22" ht="12.75">
      <c r="B18" s="255" t="s">
        <v>342</v>
      </c>
      <c r="C18" s="256"/>
      <c r="D18" s="257"/>
      <c r="E18" s="249"/>
      <c r="F18" s="249"/>
      <c r="G18" s="250">
        <f t="shared" si="2"/>
        <v>0</v>
      </c>
      <c r="H18" s="251"/>
      <c r="I18" s="250"/>
      <c r="J18" s="250">
        <f t="shared" si="3"/>
        <v>0</v>
      </c>
      <c r="K18" s="252">
        <f aca="true" t="shared" si="6" ref="K18:K27">IF(G18=0,0,(1-H18/G18)*L18)</f>
        <v>0</v>
      </c>
      <c r="L18" s="251"/>
      <c r="M18" s="251"/>
      <c r="N18" s="250">
        <f aca="true" t="shared" si="7" ref="N18:N27">IF(M18=0,0,(P18-R18-S18)*0.5/M18)</f>
        <v>0</v>
      </c>
      <c r="O18" s="250">
        <f aca="true" t="shared" si="8" ref="O18:O27">IF(M18=0,0,(P18-S18)*0.5/M18)</f>
        <v>0</v>
      </c>
      <c r="P18" s="251"/>
      <c r="Q18" s="251"/>
      <c r="R18" s="251"/>
      <c r="S18" s="251"/>
      <c r="T18" s="250">
        <f aca="true" t="shared" si="9" ref="T18:T27">J18-K18-N18+P18-Q18-R18-S18</f>
        <v>0</v>
      </c>
      <c r="U18" s="253">
        <f t="shared" si="5"/>
        <v>0</v>
      </c>
      <c r="V18" s="121"/>
    </row>
    <row r="19" spans="2:22" ht="12.75">
      <c r="B19" s="255" t="s">
        <v>343</v>
      </c>
      <c r="C19" s="256"/>
      <c r="D19" s="257"/>
      <c r="E19" s="249"/>
      <c r="F19" s="249"/>
      <c r="G19" s="250">
        <f t="shared" si="2"/>
        <v>0</v>
      </c>
      <c r="H19" s="251"/>
      <c r="I19" s="250"/>
      <c r="J19" s="250">
        <f t="shared" si="3"/>
        <v>0</v>
      </c>
      <c r="K19" s="252">
        <f t="shared" si="6"/>
        <v>0</v>
      </c>
      <c r="L19" s="251"/>
      <c r="M19" s="251"/>
      <c r="N19" s="250">
        <f t="shared" si="7"/>
        <v>0</v>
      </c>
      <c r="O19" s="250">
        <f t="shared" si="8"/>
        <v>0</v>
      </c>
      <c r="P19" s="251"/>
      <c r="Q19" s="251"/>
      <c r="R19" s="251"/>
      <c r="S19" s="251"/>
      <c r="T19" s="250">
        <f t="shared" si="9"/>
        <v>0</v>
      </c>
      <c r="U19" s="253">
        <f t="shared" si="5"/>
        <v>0</v>
      </c>
      <c r="V19" s="121"/>
    </row>
    <row r="20" spans="2:22" ht="12.75">
      <c r="B20" s="246" t="s">
        <v>158</v>
      </c>
      <c r="C20" s="247"/>
      <c r="D20" s="258" t="s">
        <v>344</v>
      </c>
      <c r="E20" s="254">
        <f>E21+E22+E23</f>
        <v>0</v>
      </c>
      <c r="F20" s="254">
        <f>F21+F22+F23</f>
        <v>0</v>
      </c>
      <c r="G20" s="250">
        <f t="shared" si="2"/>
        <v>0</v>
      </c>
      <c r="H20" s="250">
        <f>H21+H22+H23</f>
        <v>0</v>
      </c>
      <c r="I20" s="250"/>
      <c r="J20" s="250">
        <f t="shared" si="3"/>
        <v>0</v>
      </c>
      <c r="K20" s="250">
        <f>K21+K22+K23</f>
        <v>0</v>
      </c>
      <c r="L20" s="250">
        <f>L21+L22+L23</f>
        <v>0</v>
      </c>
      <c r="M20" s="250"/>
      <c r="N20" s="250">
        <f aca="true" t="shared" si="10" ref="N20:S20">N21+N22+N23</f>
        <v>0</v>
      </c>
      <c r="O20" s="250">
        <f t="shared" si="10"/>
        <v>0</v>
      </c>
      <c r="P20" s="250">
        <f t="shared" si="10"/>
        <v>0</v>
      </c>
      <c r="Q20" s="250">
        <f t="shared" si="10"/>
        <v>0</v>
      </c>
      <c r="R20" s="250">
        <f t="shared" si="10"/>
        <v>0</v>
      </c>
      <c r="S20" s="250">
        <f t="shared" si="10"/>
        <v>0</v>
      </c>
      <c r="T20" s="250">
        <f t="shared" si="9"/>
        <v>0</v>
      </c>
      <c r="U20" s="253">
        <f t="shared" si="5"/>
        <v>0</v>
      </c>
      <c r="V20" s="121"/>
    </row>
    <row r="21" spans="2:22" ht="12.75">
      <c r="B21" s="255" t="s">
        <v>345</v>
      </c>
      <c r="C21" s="256"/>
      <c r="D21" s="257"/>
      <c r="E21" s="249"/>
      <c r="F21" s="249"/>
      <c r="G21" s="250">
        <f t="shared" si="2"/>
        <v>0</v>
      </c>
      <c r="H21" s="251"/>
      <c r="I21" s="250"/>
      <c r="J21" s="250">
        <f t="shared" si="3"/>
        <v>0</v>
      </c>
      <c r="K21" s="252">
        <f t="shared" si="6"/>
        <v>0</v>
      </c>
      <c r="L21" s="251"/>
      <c r="M21" s="251"/>
      <c r="N21" s="250">
        <f t="shared" si="7"/>
        <v>0</v>
      </c>
      <c r="O21" s="250">
        <f t="shared" si="8"/>
        <v>0</v>
      </c>
      <c r="P21" s="251"/>
      <c r="Q21" s="251"/>
      <c r="R21" s="251"/>
      <c r="S21" s="251"/>
      <c r="T21" s="250">
        <f t="shared" si="9"/>
        <v>0</v>
      </c>
      <c r="U21" s="253">
        <f t="shared" si="5"/>
        <v>0</v>
      </c>
      <c r="V21" s="121"/>
    </row>
    <row r="22" spans="2:22" ht="12.75">
      <c r="B22" s="255" t="s">
        <v>346</v>
      </c>
      <c r="C22" s="256"/>
      <c r="D22" s="257"/>
      <c r="E22" s="249"/>
      <c r="F22" s="249"/>
      <c r="G22" s="250">
        <f t="shared" si="2"/>
        <v>0</v>
      </c>
      <c r="H22" s="251"/>
      <c r="I22" s="250"/>
      <c r="J22" s="250">
        <f t="shared" si="3"/>
        <v>0</v>
      </c>
      <c r="K22" s="252">
        <f t="shared" si="6"/>
        <v>0</v>
      </c>
      <c r="L22" s="251"/>
      <c r="M22" s="251"/>
      <c r="N22" s="250">
        <f t="shared" si="7"/>
        <v>0</v>
      </c>
      <c r="O22" s="250">
        <f t="shared" si="8"/>
        <v>0</v>
      </c>
      <c r="P22" s="251"/>
      <c r="Q22" s="251"/>
      <c r="R22" s="251"/>
      <c r="S22" s="251"/>
      <c r="T22" s="250">
        <f t="shared" si="9"/>
        <v>0</v>
      </c>
      <c r="U22" s="253">
        <f t="shared" si="5"/>
        <v>0</v>
      </c>
      <c r="V22" s="121"/>
    </row>
    <row r="23" spans="2:22" ht="12.75">
      <c r="B23" s="255" t="s">
        <v>347</v>
      </c>
      <c r="C23" s="256"/>
      <c r="D23" s="257"/>
      <c r="E23" s="249"/>
      <c r="F23" s="249"/>
      <c r="G23" s="250">
        <f t="shared" si="2"/>
        <v>0</v>
      </c>
      <c r="H23" s="251"/>
      <c r="I23" s="250"/>
      <c r="J23" s="250">
        <f t="shared" si="3"/>
        <v>0</v>
      </c>
      <c r="K23" s="252">
        <f t="shared" si="6"/>
        <v>0</v>
      </c>
      <c r="L23" s="251"/>
      <c r="M23" s="251"/>
      <c r="N23" s="250">
        <f t="shared" si="7"/>
        <v>0</v>
      </c>
      <c r="O23" s="250">
        <f t="shared" si="8"/>
        <v>0</v>
      </c>
      <c r="P23" s="251"/>
      <c r="Q23" s="251"/>
      <c r="R23" s="251"/>
      <c r="S23" s="251"/>
      <c r="T23" s="250">
        <f t="shared" si="9"/>
        <v>0</v>
      </c>
      <c r="U23" s="253">
        <f t="shared" si="5"/>
        <v>0</v>
      </c>
      <c r="V23" s="121"/>
    </row>
    <row r="24" spans="2:22" ht="12.75">
      <c r="B24" s="246" t="s">
        <v>160</v>
      </c>
      <c r="C24" s="247"/>
      <c r="D24" s="248" t="s">
        <v>281</v>
      </c>
      <c r="E24" s="254">
        <f>E25+E26+E27</f>
        <v>0</v>
      </c>
      <c r="F24" s="254">
        <f>F25+F26+F27</f>
        <v>0</v>
      </c>
      <c r="G24" s="250">
        <f t="shared" si="2"/>
        <v>0</v>
      </c>
      <c r="H24" s="250">
        <f>H25+H26+H27</f>
        <v>0</v>
      </c>
      <c r="I24" s="250"/>
      <c r="J24" s="250">
        <f t="shared" si="3"/>
        <v>0</v>
      </c>
      <c r="K24" s="250">
        <f>K25+K26+K27</f>
        <v>0</v>
      </c>
      <c r="L24" s="250">
        <f>L25+L26+L27</f>
        <v>0</v>
      </c>
      <c r="M24" s="250"/>
      <c r="N24" s="250">
        <f aca="true" t="shared" si="11" ref="N24:S24">N25+N26+N27</f>
        <v>0</v>
      </c>
      <c r="O24" s="250">
        <f t="shared" si="11"/>
        <v>0</v>
      </c>
      <c r="P24" s="250">
        <f t="shared" si="11"/>
        <v>0</v>
      </c>
      <c r="Q24" s="250">
        <f t="shared" si="11"/>
        <v>0</v>
      </c>
      <c r="R24" s="250">
        <f t="shared" si="11"/>
        <v>0</v>
      </c>
      <c r="S24" s="250">
        <f t="shared" si="11"/>
        <v>0</v>
      </c>
      <c r="T24" s="250">
        <f t="shared" si="9"/>
        <v>0</v>
      </c>
      <c r="U24" s="253">
        <f t="shared" si="5"/>
        <v>0</v>
      </c>
      <c r="V24" s="121"/>
    </row>
    <row r="25" spans="2:22" ht="12.75">
      <c r="B25" s="255" t="s">
        <v>348</v>
      </c>
      <c r="C25" s="256"/>
      <c r="D25" s="257"/>
      <c r="E25" s="249"/>
      <c r="F25" s="249"/>
      <c r="G25" s="250">
        <f t="shared" si="2"/>
        <v>0</v>
      </c>
      <c r="H25" s="251"/>
      <c r="I25" s="250"/>
      <c r="J25" s="250">
        <f t="shared" si="3"/>
        <v>0</v>
      </c>
      <c r="K25" s="252">
        <f t="shared" si="6"/>
        <v>0</v>
      </c>
      <c r="L25" s="251"/>
      <c r="M25" s="251"/>
      <c r="N25" s="250">
        <f t="shared" si="7"/>
        <v>0</v>
      </c>
      <c r="O25" s="250">
        <f t="shared" si="8"/>
        <v>0</v>
      </c>
      <c r="P25" s="251"/>
      <c r="Q25" s="251"/>
      <c r="R25" s="251"/>
      <c r="S25" s="251"/>
      <c r="T25" s="250">
        <f t="shared" si="9"/>
        <v>0</v>
      </c>
      <c r="U25" s="253">
        <f t="shared" si="5"/>
        <v>0</v>
      </c>
      <c r="V25" s="121"/>
    </row>
    <row r="26" spans="2:22" ht="12.75">
      <c r="B26" s="255" t="s">
        <v>349</v>
      </c>
      <c r="C26" s="256"/>
      <c r="D26" s="257"/>
      <c r="E26" s="249"/>
      <c r="F26" s="249"/>
      <c r="G26" s="250">
        <f t="shared" si="2"/>
        <v>0</v>
      </c>
      <c r="H26" s="251"/>
      <c r="I26" s="250"/>
      <c r="J26" s="250">
        <f t="shared" si="3"/>
        <v>0</v>
      </c>
      <c r="K26" s="252">
        <f t="shared" si="6"/>
        <v>0</v>
      </c>
      <c r="L26" s="251"/>
      <c r="M26" s="251"/>
      <c r="N26" s="250">
        <f t="shared" si="7"/>
        <v>0</v>
      </c>
      <c r="O26" s="250">
        <f t="shared" si="8"/>
        <v>0</v>
      </c>
      <c r="P26" s="251"/>
      <c r="Q26" s="251"/>
      <c r="R26" s="251"/>
      <c r="S26" s="251"/>
      <c r="T26" s="250">
        <f t="shared" si="9"/>
        <v>0</v>
      </c>
      <c r="U26" s="253">
        <f t="shared" si="5"/>
        <v>0</v>
      </c>
      <c r="V26" s="121"/>
    </row>
    <row r="27" spans="2:22" ht="12.75">
      <c r="B27" s="255" t="s">
        <v>350</v>
      </c>
      <c r="C27" s="256"/>
      <c r="D27" s="257"/>
      <c r="E27" s="249"/>
      <c r="F27" s="249"/>
      <c r="G27" s="250">
        <f t="shared" si="2"/>
        <v>0</v>
      </c>
      <c r="H27" s="251"/>
      <c r="I27" s="250"/>
      <c r="J27" s="250">
        <f t="shared" si="3"/>
        <v>0</v>
      </c>
      <c r="K27" s="252">
        <f t="shared" si="6"/>
        <v>0</v>
      </c>
      <c r="L27" s="251"/>
      <c r="M27" s="251"/>
      <c r="N27" s="250">
        <f t="shared" si="7"/>
        <v>0</v>
      </c>
      <c r="O27" s="250">
        <f t="shared" si="8"/>
        <v>0</v>
      </c>
      <c r="P27" s="251"/>
      <c r="Q27" s="251"/>
      <c r="R27" s="251"/>
      <c r="S27" s="251"/>
      <c r="T27" s="250">
        <f t="shared" si="9"/>
        <v>0</v>
      </c>
      <c r="U27" s="253">
        <f t="shared" si="5"/>
        <v>0</v>
      </c>
      <c r="V27" s="121"/>
    </row>
    <row r="28" spans="2:22" ht="12.75">
      <c r="B28" s="241" t="s">
        <v>184</v>
      </c>
      <c r="C28" s="242" t="s">
        <v>351</v>
      </c>
      <c r="D28" s="259" t="s">
        <v>282</v>
      </c>
      <c r="E28" s="260">
        <v>60830080</v>
      </c>
      <c r="F28" s="260">
        <v>4690646</v>
      </c>
      <c r="G28" s="260">
        <v>56139434</v>
      </c>
      <c r="H28" s="260">
        <f>H29+H33+H37</f>
        <v>0</v>
      </c>
      <c r="I28" s="260"/>
      <c r="J28" s="260">
        <v>56139434</v>
      </c>
      <c r="K28" s="260">
        <v>5836362</v>
      </c>
      <c r="L28" s="260">
        <f>L29+L33+L37</f>
        <v>0</v>
      </c>
      <c r="M28" s="260"/>
      <c r="N28" s="260">
        <f aca="true" t="shared" si="12" ref="N28:U28">N29+N33+N37</f>
        <v>0</v>
      </c>
      <c r="O28" s="260">
        <f t="shared" si="12"/>
        <v>0</v>
      </c>
      <c r="P28" s="260">
        <f t="shared" si="12"/>
        <v>0</v>
      </c>
      <c r="Q28" s="260">
        <f t="shared" si="12"/>
        <v>0</v>
      </c>
      <c r="R28" s="260">
        <f t="shared" si="12"/>
        <v>0</v>
      </c>
      <c r="S28" s="260">
        <f t="shared" si="12"/>
        <v>0</v>
      </c>
      <c r="T28" s="260">
        <v>50303072</v>
      </c>
      <c r="U28" s="261">
        <f t="shared" si="12"/>
        <v>0</v>
      </c>
      <c r="V28" s="121"/>
    </row>
    <row r="29" spans="2:22" ht="12.75">
      <c r="B29" s="246" t="s">
        <v>186</v>
      </c>
      <c r="C29" s="247"/>
      <c r="D29" s="258" t="s">
        <v>352</v>
      </c>
      <c r="E29" s="254">
        <f>E30+E31+E32</f>
        <v>0</v>
      </c>
      <c r="F29" s="254">
        <f>F30+F31+F32</f>
        <v>0</v>
      </c>
      <c r="G29" s="250">
        <f aca="true" t="shared" si="13" ref="G29:G45">E29-F29</f>
        <v>0</v>
      </c>
      <c r="H29" s="250">
        <f>H30+H31+H32</f>
        <v>0</v>
      </c>
      <c r="I29" s="250"/>
      <c r="J29" s="250">
        <f aca="true" t="shared" si="14" ref="J29:J44">G29-H29</f>
        <v>0</v>
      </c>
      <c r="K29" s="250">
        <f>K30+K31+K32</f>
        <v>0</v>
      </c>
      <c r="L29" s="250">
        <f>L30+L31+L32</f>
        <v>0</v>
      </c>
      <c r="M29" s="250"/>
      <c r="N29" s="250">
        <f aca="true" t="shared" si="15" ref="N29:S29">N30+N31+N32</f>
        <v>0</v>
      </c>
      <c r="O29" s="250">
        <f t="shared" si="15"/>
        <v>0</v>
      </c>
      <c r="P29" s="250">
        <f t="shared" si="15"/>
        <v>0</v>
      </c>
      <c r="Q29" s="250">
        <f t="shared" si="15"/>
        <v>0</v>
      </c>
      <c r="R29" s="250">
        <f t="shared" si="15"/>
        <v>0</v>
      </c>
      <c r="S29" s="250">
        <f t="shared" si="15"/>
        <v>0</v>
      </c>
      <c r="T29" s="250">
        <f>J29-K29-N29+P29-Q29-R29-S29</f>
        <v>0</v>
      </c>
      <c r="U29" s="253">
        <f aca="true" t="shared" si="16" ref="U29:U45">(J29+T29)*0.5</f>
        <v>0</v>
      </c>
      <c r="V29" s="121"/>
    </row>
    <row r="30" spans="2:22" ht="12.75">
      <c r="B30" s="255" t="s">
        <v>353</v>
      </c>
      <c r="C30" s="256"/>
      <c r="D30" s="257"/>
      <c r="E30" s="249"/>
      <c r="F30" s="249"/>
      <c r="G30" s="250">
        <f t="shared" si="13"/>
        <v>0</v>
      </c>
      <c r="H30" s="251"/>
      <c r="I30" s="250"/>
      <c r="J30" s="250">
        <f t="shared" si="14"/>
        <v>0</v>
      </c>
      <c r="K30" s="252">
        <f aca="true" t="shared" si="17" ref="K30:K44">IF(G30=0,0,(1-H30/G30)*L30)</f>
        <v>0</v>
      </c>
      <c r="L30" s="251"/>
      <c r="M30" s="251"/>
      <c r="N30" s="250">
        <f>IF(M30=0,0,(P30-R30-S30)*0.5/M30)</f>
        <v>0</v>
      </c>
      <c r="O30" s="250">
        <f>IF(M30=0,0,(P30-S30)*0.5/M30)</f>
        <v>0</v>
      </c>
      <c r="P30" s="251"/>
      <c r="Q30" s="251"/>
      <c r="R30" s="251"/>
      <c r="S30" s="251"/>
      <c r="T30" s="250">
        <f aca="true" t="shared" si="18" ref="T30:T44">J30-K30-N30+P30-Q30-R30-S30</f>
        <v>0</v>
      </c>
      <c r="U30" s="253">
        <f t="shared" si="16"/>
        <v>0</v>
      </c>
      <c r="V30" s="121"/>
    </row>
    <row r="31" spans="2:22" ht="12.75">
      <c r="B31" s="255" t="s">
        <v>354</v>
      </c>
      <c r="C31" s="256"/>
      <c r="D31" s="257"/>
      <c r="E31" s="249"/>
      <c r="F31" s="249"/>
      <c r="G31" s="250">
        <f t="shared" si="13"/>
        <v>0</v>
      </c>
      <c r="H31" s="251"/>
      <c r="I31" s="250"/>
      <c r="J31" s="250">
        <f t="shared" si="14"/>
        <v>0</v>
      </c>
      <c r="K31" s="252">
        <f t="shared" si="17"/>
        <v>0</v>
      </c>
      <c r="L31" s="251"/>
      <c r="M31" s="251"/>
      <c r="N31" s="250">
        <f>IF(M31=0,0,(P31-R31-S31)*0.5/M31)</f>
        <v>0</v>
      </c>
      <c r="O31" s="250">
        <f>IF(M31=0,0,(P31-S31)*0.5/M31)</f>
        <v>0</v>
      </c>
      <c r="P31" s="251"/>
      <c r="Q31" s="251"/>
      <c r="R31" s="251"/>
      <c r="S31" s="251"/>
      <c r="T31" s="250">
        <f t="shared" si="18"/>
        <v>0</v>
      </c>
      <c r="U31" s="253">
        <f t="shared" si="16"/>
        <v>0</v>
      </c>
      <c r="V31" s="121"/>
    </row>
    <row r="32" spans="2:22" ht="12.75">
      <c r="B32" s="255" t="s">
        <v>355</v>
      </c>
      <c r="C32" s="256"/>
      <c r="D32" s="257"/>
      <c r="E32" s="249"/>
      <c r="F32" s="249"/>
      <c r="G32" s="250">
        <f t="shared" si="13"/>
        <v>0</v>
      </c>
      <c r="H32" s="251"/>
      <c r="I32" s="250"/>
      <c r="J32" s="250">
        <f t="shared" si="14"/>
        <v>0</v>
      </c>
      <c r="K32" s="252">
        <f t="shared" si="17"/>
        <v>0</v>
      </c>
      <c r="L32" s="251"/>
      <c r="M32" s="251"/>
      <c r="N32" s="250">
        <f>IF(M32=0,0,(P32-R32-S32)*0.5/M32)</f>
        <v>0</v>
      </c>
      <c r="O32" s="250">
        <f>IF(M32=0,0,(P32-S32)*0.5/M32)</f>
        <v>0</v>
      </c>
      <c r="P32" s="251"/>
      <c r="Q32" s="251"/>
      <c r="R32" s="251"/>
      <c r="S32" s="251"/>
      <c r="T32" s="250">
        <f t="shared" si="18"/>
        <v>0</v>
      </c>
      <c r="U32" s="253">
        <f t="shared" si="16"/>
        <v>0</v>
      </c>
      <c r="V32" s="121"/>
    </row>
    <row r="33" spans="2:22" ht="12.75">
      <c r="B33" s="246" t="s">
        <v>188</v>
      </c>
      <c r="C33" s="247"/>
      <c r="D33" s="248" t="s">
        <v>283</v>
      </c>
      <c r="E33" s="254">
        <f>E34+E35+E36</f>
        <v>0</v>
      </c>
      <c r="F33" s="254">
        <f>F34+F35+F36</f>
        <v>0</v>
      </c>
      <c r="G33" s="250">
        <f t="shared" si="13"/>
        <v>0</v>
      </c>
      <c r="H33" s="250">
        <f>H34+H35+H36</f>
        <v>0</v>
      </c>
      <c r="I33" s="250"/>
      <c r="J33" s="250">
        <f t="shared" si="14"/>
        <v>0</v>
      </c>
      <c r="K33" s="250">
        <f>K34+K35+K36</f>
        <v>0</v>
      </c>
      <c r="L33" s="250">
        <f>L34+L35+L36</f>
        <v>0</v>
      </c>
      <c r="M33" s="250"/>
      <c r="N33" s="250">
        <f aca="true" t="shared" si="19" ref="N33:S33">N34+N35+N36</f>
        <v>0</v>
      </c>
      <c r="O33" s="250">
        <f t="shared" si="19"/>
        <v>0</v>
      </c>
      <c r="P33" s="250">
        <f t="shared" si="19"/>
        <v>0</v>
      </c>
      <c r="Q33" s="250">
        <f t="shared" si="19"/>
        <v>0</v>
      </c>
      <c r="R33" s="250">
        <f t="shared" si="19"/>
        <v>0</v>
      </c>
      <c r="S33" s="250">
        <f t="shared" si="19"/>
        <v>0</v>
      </c>
      <c r="T33" s="250">
        <f t="shared" si="18"/>
        <v>0</v>
      </c>
      <c r="U33" s="253">
        <f t="shared" si="16"/>
        <v>0</v>
      </c>
      <c r="V33" s="121"/>
    </row>
    <row r="34" spans="2:22" ht="12.75">
      <c r="B34" s="255" t="s">
        <v>190</v>
      </c>
      <c r="C34" s="256"/>
      <c r="D34" s="257"/>
      <c r="E34" s="249"/>
      <c r="F34" s="249"/>
      <c r="G34" s="250">
        <f t="shared" si="13"/>
        <v>0</v>
      </c>
      <c r="H34" s="251"/>
      <c r="I34" s="250"/>
      <c r="J34" s="250">
        <f t="shared" si="14"/>
        <v>0</v>
      </c>
      <c r="K34" s="252">
        <f t="shared" si="17"/>
        <v>0</v>
      </c>
      <c r="L34" s="251"/>
      <c r="M34" s="251"/>
      <c r="N34" s="250">
        <f>IF(M34=0,0,(P34-R34-S34)*0.5/M34)</f>
        <v>0</v>
      </c>
      <c r="O34" s="250">
        <f>IF(M34=0,0,(P34-S34)*0.5/M34)</f>
        <v>0</v>
      </c>
      <c r="P34" s="251"/>
      <c r="Q34" s="251"/>
      <c r="R34" s="251"/>
      <c r="S34" s="251"/>
      <c r="T34" s="250">
        <f t="shared" si="18"/>
        <v>0</v>
      </c>
      <c r="U34" s="253">
        <f t="shared" si="16"/>
        <v>0</v>
      </c>
      <c r="V34" s="121"/>
    </row>
    <row r="35" spans="2:22" ht="12.75">
      <c r="B35" s="255" t="s">
        <v>192</v>
      </c>
      <c r="C35" s="256"/>
      <c r="D35" s="257"/>
      <c r="E35" s="249"/>
      <c r="F35" s="249"/>
      <c r="G35" s="250">
        <f t="shared" si="13"/>
        <v>0</v>
      </c>
      <c r="H35" s="251"/>
      <c r="I35" s="250"/>
      <c r="J35" s="250">
        <f t="shared" si="14"/>
        <v>0</v>
      </c>
      <c r="K35" s="252">
        <f t="shared" si="17"/>
        <v>0</v>
      </c>
      <c r="L35" s="251"/>
      <c r="M35" s="251"/>
      <c r="N35" s="250">
        <f>IF(M35=0,0,(P35-R35-S35)*0.5/M35)</f>
        <v>0</v>
      </c>
      <c r="O35" s="250">
        <f>IF(M35=0,0,(P35-S35)*0.5/M35)</f>
        <v>0</v>
      </c>
      <c r="P35" s="251"/>
      <c r="Q35" s="251"/>
      <c r="R35" s="251"/>
      <c r="S35" s="251"/>
      <c r="T35" s="250">
        <f t="shared" si="18"/>
        <v>0</v>
      </c>
      <c r="U35" s="253">
        <f t="shared" si="16"/>
        <v>0</v>
      </c>
      <c r="V35" s="121"/>
    </row>
    <row r="36" spans="2:22" ht="12.75">
      <c r="B36" s="255" t="s">
        <v>356</v>
      </c>
      <c r="C36" s="256"/>
      <c r="D36" s="257"/>
      <c r="E36" s="249"/>
      <c r="F36" s="249"/>
      <c r="G36" s="250">
        <f t="shared" si="13"/>
        <v>0</v>
      </c>
      <c r="H36" s="251"/>
      <c r="I36" s="250"/>
      <c r="J36" s="250">
        <f t="shared" si="14"/>
        <v>0</v>
      </c>
      <c r="K36" s="252">
        <f t="shared" si="17"/>
        <v>0</v>
      </c>
      <c r="L36" s="251"/>
      <c r="M36" s="251"/>
      <c r="N36" s="250">
        <f>IF(M36=0,0,(P36-R36-S36)*0.5/M36)</f>
        <v>0</v>
      </c>
      <c r="O36" s="250">
        <f>IF(M36=0,0,(P36-S36)*0.5/M36)</f>
        <v>0</v>
      </c>
      <c r="P36" s="251"/>
      <c r="Q36" s="251"/>
      <c r="R36" s="251"/>
      <c r="S36" s="251"/>
      <c r="T36" s="250">
        <f t="shared" si="18"/>
        <v>0</v>
      </c>
      <c r="U36" s="253">
        <f t="shared" si="16"/>
        <v>0</v>
      </c>
      <c r="V36" s="121"/>
    </row>
    <row r="37" spans="2:22" ht="12.75">
      <c r="B37" s="246" t="s">
        <v>194</v>
      </c>
      <c r="C37" s="247"/>
      <c r="D37" s="248" t="s">
        <v>284</v>
      </c>
      <c r="E37" s="254">
        <f>E38+E39+E40</f>
        <v>0</v>
      </c>
      <c r="F37" s="254">
        <f>F38+F39+F40</f>
        <v>0</v>
      </c>
      <c r="G37" s="250">
        <f t="shared" si="13"/>
        <v>0</v>
      </c>
      <c r="H37" s="250">
        <f>H38+H39+H40</f>
        <v>0</v>
      </c>
      <c r="I37" s="250"/>
      <c r="J37" s="250">
        <f t="shared" si="14"/>
        <v>0</v>
      </c>
      <c r="K37" s="250">
        <f>K38+K39+K40</f>
        <v>0</v>
      </c>
      <c r="L37" s="250">
        <f>L38+L39+L40</f>
        <v>0</v>
      </c>
      <c r="M37" s="250"/>
      <c r="N37" s="250">
        <f aca="true" t="shared" si="20" ref="N37:S37">N38+N39+N40</f>
        <v>0</v>
      </c>
      <c r="O37" s="250">
        <f t="shared" si="20"/>
        <v>0</v>
      </c>
      <c r="P37" s="250">
        <f t="shared" si="20"/>
        <v>0</v>
      </c>
      <c r="Q37" s="250">
        <f t="shared" si="20"/>
        <v>0</v>
      </c>
      <c r="R37" s="250">
        <f t="shared" si="20"/>
        <v>0</v>
      </c>
      <c r="S37" s="250">
        <f t="shared" si="20"/>
        <v>0</v>
      </c>
      <c r="T37" s="250">
        <f t="shared" si="18"/>
        <v>0</v>
      </c>
      <c r="U37" s="253">
        <f t="shared" si="16"/>
        <v>0</v>
      </c>
      <c r="V37" s="121"/>
    </row>
    <row r="38" spans="2:22" ht="12.75">
      <c r="B38" s="255" t="s">
        <v>357</v>
      </c>
      <c r="C38" s="256"/>
      <c r="D38" s="257"/>
      <c r="E38" s="249"/>
      <c r="F38" s="249"/>
      <c r="G38" s="250">
        <f t="shared" si="13"/>
        <v>0</v>
      </c>
      <c r="H38" s="251"/>
      <c r="I38" s="250"/>
      <c r="J38" s="250">
        <f t="shared" si="14"/>
        <v>0</v>
      </c>
      <c r="K38" s="252">
        <f t="shared" si="17"/>
        <v>0</v>
      </c>
      <c r="L38" s="251"/>
      <c r="M38" s="251"/>
      <c r="N38" s="250">
        <f>IF(M38=0,0,(P38-R38-S38)*0.5/M38)</f>
        <v>0</v>
      </c>
      <c r="O38" s="250">
        <f>IF(M38=0,0,(P38-S38)*0.5/M38)</f>
        <v>0</v>
      </c>
      <c r="P38" s="251"/>
      <c r="Q38" s="251"/>
      <c r="R38" s="251"/>
      <c r="S38" s="251"/>
      <c r="T38" s="250">
        <f t="shared" si="18"/>
        <v>0</v>
      </c>
      <c r="U38" s="253">
        <f t="shared" si="16"/>
        <v>0</v>
      </c>
      <c r="V38" s="121"/>
    </row>
    <row r="39" spans="2:22" ht="12.75">
      <c r="B39" s="255" t="s">
        <v>358</v>
      </c>
      <c r="C39" s="256"/>
      <c r="D39" s="257"/>
      <c r="E39" s="249"/>
      <c r="F39" s="249"/>
      <c r="G39" s="250">
        <f t="shared" si="13"/>
        <v>0</v>
      </c>
      <c r="H39" s="251"/>
      <c r="I39" s="250"/>
      <c r="J39" s="250">
        <f t="shared" si="14"/>
        <v>0</v>
      </c>
      <c r="K39" s="252">
        <f t="shared" si="17"/>
        <v>0</v>
      </c>
      <c r="L39" s="251"/>
      <c r="M39" s="251"/>
      <c r="N39" s="250">
        <f>IF(M39=0,0,(P39-R39-S39)*0.5/M39)</f>
        <v>0</v>
      </c>
      <c r="O39" s="250">
        <f>IF(M39=0,0,(P39-S39)*0.5/M39)</f>
        <v>0</v>
      </c>
      <c r="P39" s="251"/>
      <c r="Q39" s="251"/>
      <c r="R39" s="251"/>
      <c r="S39" s="251"/>
      <c r="T39" s="250">
        <f t="shared" si="18"/>
        <v>0</v>
      </c>
      <c r="U39" s="253">
        <f t="shared" si="16"/>
        <v>0</v>
      </c>
      <c r="V39" s="121"/>
    </row>
    <row r="40" spans="2:22" ht="12.75">
      <c r="B40" s="255" t="s">
        <v>359</v>
      </c>
      <c r="C40" s="256"/>
      <c r="D40" s="257"/>
      <c r="E40" s="249"/>
      <c r="F40" s="249"/>
      <c r="G40" s="250">
        <f t="shared" si="13"/>
        <v>0</v>
      </c>
      <c r="H40" s="251"/>
      <c r="I40" s="250"/>
      <c r="J40" s="250">
        <f t="shared" si="14"/>
        <v>0</v>
      </c>
      <c r="K40" s="252">
        <f t="shared" si="17"/>
        <v>0</v>
      </c>
      <c r="L40" s="251"/>
      <c r="M40" s="251"/>
      <c r="N40" s="250">
        <f>IF(M40=0,0,(P40-R40-S40)*0.5/M40)</f>
        <v>0</v>
      </c>
      <c r="O40" s="250">
        <f>IF(M40=0,0,(P40-S40)*0.5/M40)</f>
        <v>0</v>
      </c>
      <c r="P40" s="251"/>
      <c r="Q40" s="251"/>
      <c r="R40" s="251"/>
      <c r="S40" s="251"/>
      <c r="T40" s="250">
        <f t="shared" si="18"/>
        <v>0</v>
      </c>
      <c r="U40" s="253">
        <f t="shared" si="16"/>
        <v>0</v>
      </c>
      <c r="V40" s="121"/>
    </row>
    <row r="41" spans="2:22" ht="12.75">
      <c r="B41" s="241" t="s">
        <v>212</v>
      </c>
      <c r="C41" s="242" t="s">
        <v>360</v>
      </c>
      <c r="D41" s="243" t="s">
        <v>361</v>
      </c>
      <c r="E41" s="244">
        <f>E42+E43+E44</f>
        <v>0</v>
      </c>
      <c r="F41" s="244">
        <f>F42+F43+F44</f>
        <v>0</v>
      </c>
      <c r="G41" s="260">
        <f t="shared" si="13"/>
        <v>0</v>
      </c>
      <c r="H41" s="260">
        <f>H42+H43+H44</f>
        <v>0</v>
      </c>
      <c r="I41" s="260"/>
      <c r="J41" s="260">
        <f t="shared" si="14"/>
        <v>0</v>
      </c>
      <c r="K41" s="260">
        <f>K42+K43+K44</f>
        <v>0</v>
      </c>
      <c r="L41" s="260">
        <f>L42+L43+L44</f>
        <v>0</v>
      </c>
      <c r="M41" s="260"/>
      <c r="N41" s="260">
        <f aca="true" t="shared" si="21" ref="N41:S41">N42+N43+N44</f>
        <v>0</v>
      </c>
      <c r="O41" s="260">
        <f t="shared" si="21"/>
        <v>0</v>
      </c>
      <c r="P41" s="260">
        <f t="shared" si="21"/>
        <v>0</v>
      </c>
      <c r="Q41" s="260">
        <f t="shared" si="21"/>
        <v>0</v>
      </c>
      <c r="R41" s="260">
        <f t="shared" si="21"/>
        <v>0</v>
      </c>
      <c r="S41" s="260">
        <f t="shared" si="21"/>
        <v>0</v>
      </c>
      <c r="T41" s="260">
        <f t="shared" si="18"/>
        <v>0</v>
      </c>
      <c r="U41" s="261">
        <f t="shared" si="16"/>
        <v>0</v>
      </c>
      <c r="V41" s="121"/>
    </row>
    <row r="42" spans="2:22" ht="12.75">
      <c r="B42" s="255" t="s">
        <v>214</v>
      </c>
      <c r="C42" s="256"/>
      <c r="D42" s="257"/>
      <c r="E42" s="249"/>
      <c r="F42" s="249"/>
      <c r="G42" s="250">
        <f t="shared" si="13"/>
        <v>0</v>
      </c>
      <c r="H42" s="251"/>
      <c r="I42" s="250"/>
      <c r="J42" s="250">
        <f t="shared" si="14"/>
        <v>0</v>
      </c>
      <c r="K42" s="252">
        <f t="shared" si="17"/>
        <v>0</v>
      </c>
      <c r="L42" s="251"/>
      <c r="M42" s="251"/>
      <c r="N42" s="250">
        <f>IF(M42=0,0,(P42-R42-S42)*0.5/M42)</f>
        <v>0</v>
      </c>
      <c r="O42" s="250">
        <f>IF(M42=0,0,(P42-S42)*0.5/M42)</f>
        <v>0</v>
      </c>
      <c r="P42" s="251"/>
      <c r="Q42" s="251"/>
      <c r="R42" s="251"/>
      <c r="S42" s="251"/>
      <c r="T42" s="250">
        <f t="shared" si="18"/>
        <v>0</v>
      </c>
      <c r="U42" s="253">
        <f t="shared" si="16"/>
        <v>0</v>
      </c>
      <c r="V42" s="121"/>
    </row>
    <row r="43" spans="2:22" ht="12.75">
      <c r="B43" s="255" t="s">
        <v>226</v>
      </c>
      <c r="C43" s="256"/>
      <c r="D43" s="257"/>
      <c r="E43" s="249"/>
      <c r="F43" s="249"/>
      <c r="G43" s="250">
        <f t="shared" si="13"/>
        <v>0</v>
      </c>
      <c r="H43" s="251"/>
      <c r="I43" s="250"/>
      <c r="J43" s="250">
        <f t="shared" si="14"/>
        <v>0</v>
      </c>
      <c r="K43" s="252">
        <f t="shared" si="17"/>
        <v>0</v>
      </c>
      <c r="L43" s="251"/>
      <c r="M43" s="251"/>
      <c r="N43" s="250">
        <f>IF(M43=0,0,(P43-R43-S43)*0.5/M43)</f>
        <v>0</v>
      </c>
      <c r="O43" s="250">
        <f>IF(M43=0,0,(P43-S43)*0.5/M43)</f>
        <v>0</v>
      </c>
      <c r="P43" s="251"/>
      <c r="Q43" s="251"/>
      <c r="R43" s="251"/>
      <c r="S43" s="251"/>
      <c r="T43" s="250">
        <f t="shared" si="18"/>
        <v>0</v>
      </c>
      <c r="U43" s="253">
        <f t="shared" si="16"/>
        <v>0</v>
      </c>
      <c r="V43" s="121"/>
    </row>
    <row r="44" spans="2:22" ht="12.75">
      <c r="B44" s="255" t="s">
        <v>228</v>
      </c>
      <c r="C44" s="256"/>
      <c r="D44" s="257"/>
      <c r="E44" s="249"/>
      <c r="F44" s="249"/>
      <c r="G44" s="250">
        <f t="shared" si="13"/>
        <v>0</v>
      </c>
      <c r="H44" s="251"/>
      <c r="I44" s="250"/>
      <c r="J44" s="250">
        <f t="shared" si="14"/>
        <v>0</v>
      </c>
      <c r="K44" s="252">
        <f t="shared" si="17"/>
        <v>0</v>
      </c>
      <c r="L44" s="251"/>
      <c r="M44" s="251"/>
      <c r="N44" s="250">
        <f>IF(M44=0,0,(P44-R44-S44)*0.5/M44)</f>
        <v>0</v>
      </c>
      <c r="O44" s="250">
        <f>IF(M44=0,0,(P44-S44)*0.5/M44)</f>
        <v>0</v>
      </c>
      <c r="P44" s="251"/>
      <c r="Q44" s="251"/>
      <c r="R44" s="251"/>
      <c r="S44" s="251"/>
      <c r="T44" s="250">
        <f t="shared" si="18"/>
        <v>0</v>
      </c>
      <c r="U44" s="253">
        <f t="shared" si="16"/>
        <v>0</v>
      </c>
      <c r="V44" s="121"/>
    </row>
    <row r="45" spans="2:22" ht="12.75">
      <c r="B45" s="241" t="s">
        <v>254</v>
      </c>
      <c r="C45" s="262" t="s">
        <v>362</v>
      </c>
      <c r="D45" s="243" t="s">
        <v>363</v>
      </c>
      <c r="E45" s="249"/>
      <c r="F45" s="249"/>
      <c r="G45" s="260">
        <f t="shared" si="13"/>
        <v>0</v>
      </c>
      <c r="H45" s="251"/>
      <c r="I45" s="251"/>
      <c r="J45" s="260">
        <f>G45-H45-I45</f>
        <v>0</v>
      </c>
      <c r="K45" s="260"/>
      <c r="L45" s="260"/>
      <c r="M45" s="260"/>
      <c r="N45" s="260"/>
      <c r="O45" s="260"/>
      <c r="P45" s="260"/>
      <c r="Q45" s="260"/>
      <c r="R45" s="260"/>
      <c r="S45" s="260"/>
      <c r="T45" s="260"/>
      <c r="U45" s="261">
        <f t="shared" si="16"/>
        <v>0</v>
      </c>
      <c r="V45" s="121"/>
    </row>
    <row r="46" spans="2:22" ht="24" customHeight="1">
      <c r="B46" s="263" t="s">
        <v>364</v>
      </c>
      <c r="C46" s="264"/>
      <c r="D46" s="265" t="s">
        <v>365</v>
      </c>
      <c r="E46" s="266">
        <f>E11+E15+E28+E41+E45</f>
        <v>66468842.37</v>
      </c>
      <c r="F46" s="266">
        <f>F11+F15+F28+F41+F45</f>
        <v>5443365</v>
      </c>
      <c r="G46" s="266">
        <f>G11+G15+G28+G41+G45</f>
        <v>61025477</v>
      </c>
      <c r="H46" s="266">
        <f>H11+H15+H28+H41+H45</f>
        <v>0</v>
      </c>
      <c r="I46" s="266">
        <f>I45</f>
        <v>0</v>
      </c>
      <c r="J46" s="266">
        <f>J11+J15+J28+J41+J45</f>
        <v>61025477</v>
      </c>
      <c r="K46" s="266">
        <f>K15+K28+K41</f>
        <v>6101309</v>
      </c>
      <c r="L46" s="266">
        <f>L15+L28+L41</f>
        <v>0</v>
      </c>
      <c r="M46" s="266"/>
      <c r="N46" s="266">
        <f>N15+N28+N41</f>
        <v>0</v>
      </c>
      <c r="O46" s="266">
        <f>O15+O28+O41</f>
        <v>0</v>
      </c>
      <c r="P46" s="266">
        <f>P11+P15+P28+P41</f>
        <v>0</v>
      </c>
      <c r="Q46" s="266">
        <f>Q11+Q15+Q28+Q41</f>
        <v>0</v>
      </c>
      <c r="R46" s="266">
        <f>R11+R15+R28+R41</f>
        <v>0</v>
      </c>
      <c r="S46" s="266">
        <f>S11+S15+S28+S41</f>
        <v>0</v>
      </c>
      <c r="T46" s="266">
        <f>T11+T15+T28+T41+T45</f>
        <v>54924168.29</v>
      </c>
      <c r="U46" s="267">
        <f>U11+U15+U28+U41+U45</f>
        <v>0</v>
      </c>
      <c r="V46" s="121"/>
    </row>
    <row r="47" spans="2:22" ht="12.75">
      <c r="B47" s="268"/>
      <c r="C47" s="269"/>
      <c r="D47" s="270" t="s">
        <v>287</v>
      </c>
      <c r="E47" s="250"/>
      <c r="F47" s="250"/>
      <c r="G47" s="250"/>
      <c r="H47" s="250"/>
      <c r="I47" s="250"/>
      <c r="J47" s="250"/>
      <c r="K47" s="250"/>
      <c r="L47" s="250"/>
      <c r="M47" s="250"/>
      <c r="N47" s="250"/>
      <c r="O47" s="250"/>
      <c r="P47" s="250"/>
      <c r="Q47" s="250"/>
      <c r="R47" s="250"/>
      <c r="S47" s="250"/>
      <c r="T47" s="250"/>
      <c r="U47" s="253"/>
      <c r="V47" s="121"/>
    </row>
    <row r="48" spans="2:22" ht="12.75">
      <c r="B48" s="246" t="s">
        <v>256</v>
      </c>
      <c r="C48" s="247" t="s">
        <v>366</v>
      </c>
      <c r="D48" s="271" t="s">
        <v>367</v>
      </c>
      <c r="E48" s="251"/>
      <c r="F48" s="251"/>
      <c r="G48" s="250">
        <f>E48-F48</f>
        <v>0</v>
      </c>
      <c r="H48" s="251"/>
      <c r="I48" s="250"/>
      <c r="J48" s="250">
        <f>G48-H48</f>
        <v>0</v>
      </c>
      <c r="K48" s="252">
        <f>IF(G48=0,0,(1-H48/G48)*L48)</f>
        <v>0</v>
      </c>
      <c r="L48" s="251"/>
      <c r="M48" s="251"/>
      <c r="N48" s="250">
        <f>IF(M48=0,0,(P48-R48-S48)*0.5/M48)</f>
        <v>0</v>
      </c>
      <c r="O48" s="250">
        <f>IF(M48=0,0,(P48-S48)*0.5/M48)</f>
        <v>0</v>
      </c>
      <c r="P48" s="251"/>
      <c r="Q48" s="251"/>
      <c r="R48" s="251"/>
      <c r="S48" s="251"/>
      <c r="T48" s="250">
        <f>J48-K48-N48+P48-Q48-R48-S48</f>
        <v>0</v>
      </c>
      <c r="U48" s="253">
        <f>(J48+T48)*0.5</f>
        <v>0</v>
      </c>
      <c r="V48" s="121"/>
    </row>
    <row r="49" spans="2:22" ht="12.75">
      <c r="B49" s="246" t="s">
        <v>368</v>
      </c>
      <c r="C49" s="247" t="s">
        <v>369</v>
      </c>
      <c r="D49" s="270" t="s">
        <v>370</v>
      </c>
      <c r="E49" s="249"/>
      <c r="F49" s="251"/>
      <c r="G49" s="250">
        <f>E49-F49</f>
        <v>0</v>
      </c>
      <c r="H49" s="251"/>
      <c r="I49" s="250"/>
      <c r="J49" s="250">
        <f>G49-H49</f>
        <v>0</v>
      </c>
      <c r="K49" s="252">
        <f>IF(G49=0,0,(1-H49/G49)*L49)</f>
        <v>0</v>
      </c>
      <c r="L49" s="251"/>
      <c r="M49" s="251"/>
      <c r="N49" s="250">
        <f>IF(M49=0,0,(P49-R49-S49)*0.5/M49)</f>
        <v>0</v>
      </c>
      <c r="O49" s="250">
        <f>IF(M49=0,0,(P49-S49)*0.5/M49)</f>
        <v>0</v>
      </c>
      <c r="P49" s="251"/>
      <c r="Q49" s="251"/>
      <c r="R49" s="251"/>
      <c r="S49" s="251"/>
      <c r="T49" s="250">
        <f>J49-K49-N49+P49-Q49-R49-S49</f>
        <v>0</v>
      </c>
      <c r="U49" s="253">
        <f>(J49+T49)*0.5</f>
        <v>0</v>
      </c>
      <c r="V49" s="121"/>
    </row>
    <row r="50" spans="2:22" ht="12.75">
      <c r="B50" s="246" t="s">
        <v>371</v>
      </c>
      <c r="C50" s="247" t="s">
        <v>372</v>
      </c>
      <c r="D50" s="270" t="s">
        <v>373</v>
      </c>
      <c r="E50" s="249"/>
      <c r="F50" s="251"/>
      <c r="G50" s="250">
        <f>E50-F50</f>
        <v>0</v>
      </c>
      <c r="H50" s="251"/>
      <c r="I50" s="250"/>
      <c r="J50" s="250">
        <f>G50-H50</f>
        <v>0</v>
      </c>
      <c r="K50" s="252">
        <f>IF(G50=0,0,(1-H50/G50)*L50)</f>
        <v>0</v>
      </c>
      <c r="L50" s="251"/>
      <c r="M50" s="251"/>
      <c r="N50" s="250">
        <f>IF(M50=0,0,(P50-R50-S50)*0.5/M50)</f>
        <v>0</v>
      </c>
      <c r="O50" s="250">
        <f>IF(M50=0,0,(P50-S50)*0.5/M50)</f>
        <v>0</v>
      </c>
      <c r="P50" s="251"/>
      <c r="Q50" s="251"/>
      <c r="R50" s="251"/>
      <c r="S50" s="251"/>
      <c r="T50" s="250">
        <f>J50-K50-N50+P50-Q50-R50-S50</f>
        <v>0</v>
      </c>
      <c r="U50" s="253">
        <f>(J50+T50)*0.5</f>
        <v>0</v>
      </c>
      <c r="V50" s="121"/>
    </row>
    <row r="51" spans="2:22" ht="12.75">
      <c r="B51" s="246" t="s">
        <v>374</v>
      </c>
      <c r="C51" s="247" t="s">
        <v>375</v>
      </c>
      <c r="D51" s="270" t="s">
        <v>376</v>
      </c>
      <c r="E51" s="251"/>
      <c r="F51" s="251"/>
      <c r="G51" s="250">
        <f>E51-F51</f>
        <v>0</v>
      </c>
      <c r="H51" s="251"/>
      <c r="I51" s="250"/>
      <c r="J51" s="250">
        <f>G51-H51</f>
        <v>0</v>
      </c>
      <c r="K51" s="252">
        <f>IF(G51=0,0,(1-H51/G51)*L51)</f>
        <v>0</v>
      </c>
      <c r="L51" s="251"/>
      <c r="M51" s="251"/>
      <c r="N51" s="250">
        <f>IF(M51=0,0,(P51-R51-S51)*0.5/M51)</f>
        <v>0</v>
      </c>
      <c r="O51" s="250">
        <f>IF(M51=0,0,(P51-S51)*0.5/M51)</f>
        <v>0</v>
      </c>
      <c r="P51" s="251"/>
      <c r="Q51" s="251"/>
      <c r="R51" s="251"/>
      <c r="S51" s="251"/>
      <c r="T51" s="250">
        <f>J51-K51-N51+P51-Q51-R51-S51</f>
        <v>0</v>
      </c>
      <c r="U51" s="253">
        <f>(J51+T51)*0.5</f>
        <v>0</v>
      </c>
      <c r="V51" s="121"/>
    </row>
    <row r="52" spans="2:22" ht="12.75">
      <c r="B52" s="246" t="s">
        <v>377</v>
      </c>
      <c r="C52" s="247" t="s">
        <v>378</v>
      </c>
      <c r="D52" s="248" t="s">
        <v>379</v>
      </c>
      <c r="E52" s="249"/>
      <c r="F52" s="249"/>
      <c r="G52" s="250">
        <f>E52-F52</f>
        <v>0</v>
      </c>
      <c r="H52" s="251"/>
      <c r="I52" s="251"/>
      <c r="J52" s="250">
        <f>G52-H52-I52</f>
        <v>0</v>
      </c>
      <c r="K52" s="250"/>
      <c r="L52" s="250"/>
      <c r="M52" s="252"/>
      <c r="N52" s="250"/>
      <c r="O52" s="250"/>
      <c r="P52" s="250"/>
      <c r="Q52" s="252"/>
      <c r="R52" s="250"/>
      <c r="S52" s="250"/>
      <c r="T52" s="250"/>
      <c r="U52" s="253">
        <f>(J52+T52)*0.5</f>
        <v>0</v>
      </c>
      <c r="V52" s="121"/>
    </row>
    <row r="53" spans="2:22" ht="12.75">
      <c r="B53" s="272" t="s">
        <v>380</v>
      </c>
      <c r="C53" s="273"/>
      <c r="D53" s="274" t="s">
        <v>381</v>
      </c>
      <c r="E53" s="275">
        <f>E48+E49+E50+E51+E52</f>
        <v>0</v>
      </c>
      <c r="F53" s="275">
        <f>F48+F49+F50+F51+F52</f>
        <v>0</v>
      </c>
      <c r="G53" s="275">
        <f>G48+G49+G50+G51+G52</f>
        <v>0</v>
      </c>
      <c r="H53" s="275">
        <f>H48+H49+H50+H51+H52</f>
        <v>0</v>
      </c>
      <c r="I53" s="275">
        <f>I52</f>
        <v>0</v>
      </c>
      <c r="J53" s="275">
        <f>J48+J49+J50+J51+J52</f>
        <v>0</v>
      </c>
      <c r="K53" s="275">
        <f>K48+K49+K50+K51</f>
        <v>0</v>
      </c>
      <c r="L53" s="275">
        <f>L48+L49+L50+L51</f>
        <v>0</v>
      </c>
      <c r="M53" s="275"/>
      <c r="N53" s="275">
        <f aca="true" t="shared" si="22" ref="N53:S53">N48+N49+N50+N51</f>
        <v>0</v>
      </c>
      <c r="O53" s="275">
        <f t="shared" si="22"/>
        <v>0</v>
      </c>
      <c r="P53" s="275">
        <f t="shared" si="22"/>
        <v>0</v>
      </c>
      <c r="Q53" s="275">
        <f t="shared" si="22"/>
        <v>0</v>
      </c>
      <c r="R53" s="275">
        <f t="shared" si="22"/>
        <v>0</v>
      </c>
      <c r="S53" s="275">
        <f t="shared" si="22"/>
        <v>0</v>
      </c>
      <c r="T53" s="275">
        <f>T48+T49+T50+T51+T52</f>
        <v>0</v>
      </c>
      <c r="U53" s="276">
        <f>U48+U49+U50+U51+U52</f>
        <v>0</v>
      </c>
      <c r="V53" s="121"/>
    </row>
    <row r="54" spans="2:22" ht="12.75">
      <c r="B54" s="277" t="s">
        <v>382</v>
      </c>
      <c r="C54" s="278"/>
      <c r="D54" s="279" t="s">
        <v>383</v>
      </c>
      <c r="E54" s="280">
        <f>E46+E53</f>
        <v>66468842.37</v>
      </c>
      <c r="F54" s="280">
        <f>F46+F53</f>
        <v>5443365</v>
      </c>
      <c r="G54" s="280">
        <f aca="true" t="shared" si="23" ref="G54:L54">G46+G53</f>
        <v>61025477</v>
      </c>
      <c r="H54" s="280">
        <f t="shared" si="23"/>
        <v>0</v>
      </c>
      <c r="I54" s="280">
        <f t="shared" si="23"/>
        <v>0</v>
      </c>
      <c r="J54" s="280">
        <f t="shared" si="23"/>
        <v>61025477</v>
      </c>
      <c r="K54" s="280">
        <f t="shared" si="23"/>
        <v>6101309</v>
      </c>
      <c r="L54" s="280">
        <f t="shared" si="23"/>
        <v>0</v>
      </c>
      <c r="M54" s="280"/>
      <c r="N54" s="280">
        <f aca="true" t="shared" si="24" ref="N54:U54">N46+N53</f>
        <v>0</v>
      </c>
      <c r="O54" s="280">
        <f t="shared" si="24"/>
        <v>0</v>
      </c>
      <c r="P54" s="280">
        <f t="shared" si="24"/>
        <v>0</v>
      </c>
      <c r="Q54" s="280">
        <f t="shared" si="24"/>
        <v>0</v>
      </c>
      <c r="R54" s="280">
        <f t="shared" si="24"/>
        <v>0</v>
      </c>
      <c r="S54" s="280">
        <f t="shared" si="24"/>
        <v>0</v>
      </c>
      <c r="T54" s="280">
        <f t="shared" si="24"/>
        <v>54924168.29</v>
      </c>
      <c r="U54" s="281">
        <f t="shared" si="24"/>
        <v>0</v>
      </c>
      <c r="V54" s="121"/>
    </row>
    <row r="55" spans="2:22" ht="12.75">
      <c r="B55" s="121"/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</row>
    <row r="56" spans="2:22" ht="12.75">
      <c r="B56" s="121"/>
      <c r="C56" s="121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</row>
    <row r="57" spans="2:22" ht="12.75">
      <c r="B57" s="121"/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282"/>
      <c r="U57" s="121"/>
      <c r="V57" s="121"/>
    </row>
    <row r="58" spans="2:22" ht="12.75">
      <c r="B58" s="121"/>
      <c r="C58" s="121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283"/>
      <c r="U58" s="121"/>
      <c r="V58" s="121"/>
    </row>
    <row r="59" spans="2:22" ht="12.75">
      <c r="B59" s="121"/>
      <c r="C59" s="121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283"/>
      <c r="U59" s="121"/>
      <c r="V59" s="121"/>
    </row>
    <row r="60" ht="12.75">
      <c r="T60" s="67"/>
    </row>
    <row r="61" ht="12.75">
      <c r="T61" s="284"/>
    </row>
  </sheetData>
  <sheetProtection selectLockedCells="1" selectUnlockedCells="1"/>
  <mergeCells count="20">
    <mergeCell ref="B3:B8"/>
    <mergeCell ref="C3:C8"/>
    <mergeCell ref="D3:D8"/>
    <mergeCell ref="E3:E8"/>
    <mergeCell ref="F3:F8"/>
    <mergeCell ref="G3:G7"/>
    <mergeCell ref="H3:H7"/>
    <mergeCell ref="I3:I7"/>
    <mergeCell ref="J3:J7"/>
    <mergeCell ref="K3:K7"/>
    <mergeCell ref="L3:L7"/>
    <mergeCell ref="M3:M7"/>
    <mergeCell ref="N3:N7"/>
    <mergeCell ref="O3:O7"/>
    <mergeCell ref="P3:P7"/>
    <mergeCell ref="Q3:Q7"/>
    <mergeCell ref="R3:R7"/>
    <mergeCell ref="S3:S7"/>
    <mergeCell ref="T3:T7"/>
    <mergeCell ref="U3:U7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selection activeCell="G10" sqref="G10"/>
    </sheetView>
  </sheetViews>
  <sheetFormatPr defaultColWidth="9.140625" defaultRowHeight="12.75"/>
  <cols>
    <col min="1" max="3" width="8.7109375" style="1" customWidth="1"/>
    <col min="4" max="4" width="46.00390625" style="1" customWidth="1"/>
    <col min="5" max="5" width="18.57421875" style="1" customWidth="1"/>
    <col min="6" max="6" width="17.57421875" style="1" customWidth="1"/>
    <col min="7" max="16384" width="8.7109375" style="1" customWidth="1"/>
  </cols>
  <sheetData>
    <row r="1" spans="1:7" ht="12.75">
      <c r="A1" s="285"/>
      <c r="B1" s="285"/>
      <c r="C1" s="285"/>
      <c r="D1" s="286"/>
      <c r="E1" s="286"/>
      <c r="F1" s="286"/>
      <c r="G1" s="286"/>
    </row>
    <row r="2" spans="1:7" ht="12.75">
      <c r="A2" s="285"/>
      <c r="B2" s="287" t="s">
        <v>384</v>
      </c>
      <c r="C2" s="287"/>
      <c r="D2" s="287"/>
      <c r="E2" s="288" t="s">
        <v>385</v>
      </c>
      <c r="F2" s="287"/>
      <c r="G2" s="287"/>
    </row>
    <row r="3" spans="1:7" ht="12.75" customHeight="1">
      <c r="A3" s="285"/>
      <c r="B3" s="289" t="s">
        <v>263</v>
      </c>
      <c r="C3" s="290" t="s">
        <v>2</v>
      </c>
      <c r="D3" s="290"/>
      <c r="E3" s="291"/>
      <c r="F3" s="292"/>
      <c r="G3" s="292"/>
    </row>
    <row r="4" spans="1:7" ht="12.75">
      <c r="A4" s="285"/>
      <c r="B4" s="289"/>
      <c r="C4" s="290"/>
      <c r="D4" s="290"/>
      <c r="E4" s="291"/>
      <c r="F4" s="292"/>
      <c r="G4" s="292"/>
    </row>
    <row r="5" spans="1:7" ht="12.75">
      <c r="A5" s="285"/>
      <c r="B5" s="293" t="s">
        <v>131</v>
      </c>
      <c r="C5" s="294" t="s">
        <v>386</v>
      </c>
      <c r="D5" s="294"/>
      <c r="E5" s="295">
        <v>0.07</v>
      </c>
      <c r="F5" s="296"/>
      <c r="G5" s="297"/>
    </row>
    <row r="6" spans="1:7" ht="12.75">
      <c r="A6" s="285"/>
      <c r="B6" s="298" t="s">
        <v>155</v>
      </c>
      <c r="C6" s="299" t="s">
        <v>387</v>
      </c>
      <c r="D6" s="299"/>
      <c r="E6" s="300">
        <v>0.08750000000000001</v>
      </c>
      <c r="F6" s="296"/>
      <c r="G6" s="297"/>
    </row>
    <row r="7" spans="1:7" ht="12.75">
      <c r="A7" s="285"/>
      <c r="B7" s="298" t="s">
        <v>184</v>
      </c>
      <c r="C7" s="299" t="s">
        <v>388</v>
      </c>
      <c r="D7" s="299"/>
      <c r="E7" s="301">
        <v>0.4</v>
      </c>
      <c r="F7" s="297"/>
      <c r="G7" s="297"/>
    </row>
    <row r="8" spans="1:7" ht="12.75">
      <c r="A8" s="285"/>
      <c r="B8" s="298" t="s">
        <v>212</v>
      </c>
      <c r="C8" s="299" t="s">
        <v>389</v>
      </c>
      <c r="D8" s="299"/>
      <c r="E8" s="301">
        <v>0.6000000000000001</v>
      </c>
      <c r="F8" s="297"/>
      <c r="G8" s="297"/>
    </row>
    <row r="9" spans="1:7" ht="12.75">
      <c r="A9" s="285"/>
      <c r="B9" s="298" t="s">
        <v>254</v>
      </c>
      <c r="C9" s="299" t="s">
        <v>390</v>
      </c>
      <c r="D9" s="299"/>
      <c r="E9" s="301">
        <v>0.15</v>
      </c>
      <c r="F9" s="297"/>
      <c r="G9" s="297"/>
    </row>
    <row r="10" spans="1:7" ht="12.75">
      <c r="A10" s="285"/>
      <c r="B10" s="302" t="s">
        <v>256</v>
      </c>
      <c r="C10" s="303" t="s">
        <v>391</v>
      </c>
      <c r="D10" s="303"/>
      <c r="E10" s="304">
        <f>ROUND((E5*E7/(1-E9)+E6*E8),4)</f>
        <v>0.0854</v>
      </c>
      <c r="F10" s="305"/>
      <c r="G10" s="305"/>
    </row>
    <row r="11" spans="1:7" ht="12.75">
      <c r="A11" s="285"/>
      <c r="B11" s="306"/>
      <c r="C11" s="306"/>
      <c r="D11" s="307"/>
      <c r="E11" s="307"/>
      <c r="F11" s="308"/>
      <c r="G11" s="308"/>
    </row>
    <row r="12" spans="1:7" ht="12.75">
      <c r="A12" s="285"/>
      <c r="B12" s="306" t="s">
        <v>392</v>
      </c>
      <c r="C12" s="306"/>
      <c r="D12" s="306"/>
      <c r="E12" s="306"/>
      <c r="F12" s="306"/>
      <c r="G12" s="306"/>
    </row>
    <row r="13" spans="1:7" ht="12.75">
      <c r="A13" s="285"/>
      <c r="B13" s="309"/>
      <c r="C13" s="309"/>
      <c r="D13" s="309"/>
      <c r="E13" s="309"/>
      <c r="F13" s="309"/>
      <c r="G13" s="306"/>
    </row>
    <row r="14" spans="1:7" ht="12.75">
      <c r="A14" s="285"/>
      <c r="B14" s="306" t="s">
        <v>393</v>
      </c>
      <c r="C14" s="306"/>
      <c r="D14" s="306"/>
      <c r="E14" s="306"/>
      <c r="F14" s="310"/>
      <c r="G14" s="306"/>
    </row>
    <row r="15" spans="1:7" ht="12.75" customHeight="1">
      <c r="A15" s="285"/>
      <c r="B15" s="289" t="s">
        <v>263</v>
      </c>
      <c r="C15" s="311" t="s">
        <v>128</v>
      </c>
      <c r="D15" s="311" t="s">
        <v>2</v>
      </c>
      <c r="E15" s="311" t="s">
        <v>394</v>
      </c>
      <c r="F15" s="312" t="s">
        <v>395</v>
      </c>
      <c r="G15" s="313"/>
    </row>
    <row r="16" spans="1:7" ht="42.75" customHeight="1">
      <c r="A16" s="285"/>
      <c r="B16" s="289"/>
      <c r="C16" s="311"/>
      <c r="D16" s="311"/>
      <c r="E16" s="311"/>
      <c r="F16" s="312"/>
      <c r="G16" s="313"/>
    </row>
    <row r="17" spans="1:7" ht="12.75">
      <c r="A17" s="285"/>
      <c r="B17" s="314" t="s">
        <v>131</v>
      </c>
      <c r="C17" s="315">
        <v>41</v>
      </c>
      <c r="D17" s="316" t="s">
        <v>396</v>
      </c>
      <c r="E17" s="203">
        <f>E18+E19+E20</f>
        <v>0</v>
      </c>
      <c r="F17" s="317">
        <f>IF(AND(E18=0,E19=0,E20=0),0,((E18*F18)+(E19*F19)+(E20*F20))/(E18+E19+E20))</f>
        <v>0</v>
      </c>
      <c r="G17" s="318"/>
    </row>
    <row r="18" spans="1:7" ht="12.75">
      <c r="A18" s="285"/>
      <c r="B18" s="319" t="s">
        <v>133</v>
      </c>
      <c r="C18" s="320">
        <v>414</v>
      </c>
      <c r="D18" s="321" t="s">
        <v>397</v>
      </c>
      <c r="E18" s="322"/>
      <c r="F18" s="323"/>
      <c r="G18" s="318"/>
    </row>
    <row r="19" spans="1:7" ht="12.75">
      <c r="A19" s="285"/>
      <c r="B19" s="298" t="s">
        <v>135</v>
      </c>
      <c r="C19" s="324">
        <v>415</v>
      </c>
      <c r="D19" s="325" t="s">
        <v>398</v>
      </c>
      <c r="E19" s="251"/>
      <c r="F19" s="326"/>
      <c r="G19" s="318"/>
    </row>
    <row r="20" spans="1:7" ht="12.75">
      <c r="A20" s="285"/>
      <c r="B20" s="327" t="s">
        <v>143</v>
      </c>
      <c r="C20" s="328" t="s">
        <v>399</v>
      </c>
      <c r="D20" s="329" t="s">
        <v>400</v>
      </c>
      <c r="E20" s="330"/>
      <c r="F20" s="331"/>
      <c r="G20" s="318"/>
    </row>
    <row r="21" spans="1:7" ht="12.75">
      <c r="A21" s="285"/>
      <c r="B21" s="314" t="s">
        <v>155</v>
      </c>
      <c r="C21" s="332" t="s">
        <v>401</v>
      </c>
      <c r="D21" s="316" t="s">
        <v>402</v>
      </c>
      <c r="E21" s="203">
        <f>E22+E23+E24+E25</f>
        <v>31723707</v>
      </c>
      <c r="F21" s="333">
        <v>0.085</v>
      </c>
      <c r="G21" s="318"/>
    </row>
    <row r="22" spans="1:7" ht="12.75">
      <c r="A22" s="285"/>
      <c r="B22" s="293" t="s">
        <v>10</v>
      </c>
      <c r="C22" s="334">
        <v>422</v>
      </c>
      <c r="D22" s="335" t="s">
        <v>403</v>
      </c>
      <c r="E22" s="336">
        <v>31723707</v>
      </c>
      <c r="F22" s="337"/>
      <c r="G22" s="318"/>
    </row>
    <row r="23" spans="1:7" ht="12.75">
      <c r="A23" s="285"/>
      <c r="B23" s="298" t="s">
        <v>158</v>
      </c>
      <c r="C23" s="324">
        <v>423</v>
      </c>
      <c r="D23" s="325" t="s">
        <v>404</v>
      </c>
      <c r="E23" s="251"/>
      <c r="F23" s="326"/>
      <c r="G23" s="318"/>
    </row>
    <row r="24" spans="1:7" ht="30.75" customHeight="1">
      <c r="A24" s="285"/>
      <c r="B24" s="298" t="s">
        <v>160</v>
      </c>
      <c r="C24" s="324" t="s">
        <v>405</v>
      </c>
      <c r="D24" s="338" t="s">
        <v>406</v>
      </c>
      <c r="E24" s="251"/>
      <c r="F24" s="326"/>
      <c r="G24" s="318"/>
    </row>
    <row r="25" spans="1:7" ht="12.75">
      <c r="A25" s="285"/>
      <c r="B25" s="339" t="s">
        <v>162</v>
      </c>
      <c r="C25" s="340" t="s">
        <v>407</v>
      </c>
      <c r="D25" s="341" t="s">
        <v>408</v>
      </c>
      <c r="E25" s="342"/>
      <c r="F25" s="343"/>
      <c r="G25" s="318"/>
    </row>
    <row r="26" spans="1:7" ht="12.75">
      <c r="A26" s="285"/>
      <c r="B26" s="277" t="s">
        <v>184</v>
      </c>
      <c r="C26" s="278"/>
      <c r="D26" s="344" t="s">
        <v>409</v>
      </c>
      <c r="E26" s="280">
        <f>E17+E21</f>
        <v>31723707</v>
      </c>
      <c r="F26" s="345">
        <f>IF(AND(E17=0,E21=0),0,((E17*F17)+(E21*F21))/E26)</f>
        <v>0.085</v>
      </c>
      <c r="G26" s="318"/>
    </row>
    <row r="27" spans="1:7" ht="12.75">
      <c r="A27" s="285"/>
      <c r="B27" s="306"/>
      <c r="C27" s="306"/>
      <c r="D27" s="306"/>
      <c r="E27" s="306"/>
      <c r="F27" s="306"/>
      <c r="G27" s="306"/>
    </row>
    <row r="28" spans="1:7" ht="12.75">
      <c r="A28" s="285"/>
      <c r="B28" s="306"/>
      <c r="C28" s="306"/>
      <c r="D28" s="306"/>
      <c r="E28" s="306"/>
      <c r="F28" s="306"/>
      <c r="G28" s="306"/>
    </row>
    <row r="29" spans="2:7" ht="12.75">
      <c r="B29" s="346"/>
      <c r="C29" s="346"/>
      <c r="D29" s="346"/>
      <c r="E29" s="346"/>
      <c r="F29" s="346"/>
      <c r="G29" s="346"/>
    </row>
    <row r="30" spans="2:7" ht="12.75">
      <c r="B30" s="346"/>
      <c r="C30" s="346"/>
      <c r="D30" s="346"/>
      <c r="E30" s="346"/>
      <c r="F30" s="346"/>
      <c r="G30" s="346"/>
    </row>
    <row r="31" spans="2:7" ht="12.75">
      <c r="B31" s="346"/>
      <c r="C31" s="346"/>
      <c r="D31" s="346"/>
      <c r="E31" s="346"/>
      <c r="F31" s="346"/>
      <c r="G31" s="346"/>
    </row>
  </sheetData>
  <sheetProtection selectLockedCells="1" selectUnlockedCells="1"/>
  <mergeCells count="17">
    <mergeCell ref="B3:B4"/>
    <mergeCell ref="C3:D4"/>
    <mergeCell ref="E3:E4"/>
    <mergeCell ref="G3:G4"/>
    <mergeCell ref="C5:D5"/>
    <mergeCell ref="C6:D6"/>
    <mergeCell ref="C7:D7"/>
    <mergeCell ref="C8:D8"/>
    <mergeCell ref="C9:D9"/>
    <mergeCell ref="C10:D10"/>
    <mergeCell ref="B13:F13"/>
    <mergeCell ref="B15:B16"/>
    <mergeCell ref="C15:C16"/>
    <mergeCell ref="D15:D16"/>
    <mergeCell ref="E15:E16"/>
    <mergeCell ref="F15:F16"/>
    <mergeCell ref="G15:G16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